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490" windowHeight="7365" activeTab="0"/>
  </bookViews>
  <sheets>
    <sheet name="男子一覧表" sheetId="1" r:id="rId1"/>
    <sheet name="女子一覧表" sheetId="2" r:id="rId2"/>
    <sheet name="貼り付けデータ" sheetId="3" r:id="rId3"/>
  </sheets>
  <definedNames>
    <definedName name="_xlnm.Print_Area" localSheetId="1">'女子一覧表'!$A$1:$T$46</definedName>
    <definedName name="_xlnm.Print_Area" localSheetId="0">'男子一覧表'!$A$1:$T$46</definedName>
  </definedNames>
  <calcPr fullCalcOnLoad="1"/>
</workbook>
</file>

<file path=xl/sharedStrings.xml><?xml version="1.0" encoding="utf-8"?>
<sst xmlns="http://schemas.openxmlformats.org/spreadsheetml/2006/main" count="617" uniqueCount="160">
  <si>
    <t>（様式１）</t>
  </si>
  <si>
    <t>No．</t>
  </si>
  <si>
    <t>学年</t>
  </si>
  <si>
    <t>申　込　種　目</t>
  </si>
  <si>
    <t>個人種目</t>
  </si>
  <si>
    <t>種目</t>
  </si>
  <si>
    <t>所属</t>
  </si>
  <si>
    <t>記録</t>
  </si>
  <si>
    <t>金　　額</t>
  </si>
  <si>
    <t>合　計</t>
  </si>
  <si>
    <t>地域</t>
  </si>
  <si>
    <t>番号</t>
  </si>
  <si>
    <t>チェック</t>
  </si>
  <si>
    <t>性</t>
  </si>
  <si>
    <t>年</t>
  </si>
  <si>
    <t>間違えはありません。一覧表を印刷してください。</t>
  </si>
  <si>
    <t>ファイル名を変えずに</t>
  </si>
  <si>
    <t>保存してください。</t>
  </si>
  <si>
    <t>重要</t>
  </si>
  <si>
    <t>手順</t>
  </si>
  <si>
    <t>③</t>
  </si>
  <si>
    <t/>
  </si>
  <si>
    <t>Ｎｏ．</t>
  </si>
  <si>
    <t>顧問</t>
  </si>
  <si>
    <t>帯同審判</t>
  </si>
  <si>
    <t>陸連番号</t>
  </si>
  <si>
    <t>種目コード</t>
  </si>
  <si>
    <t>学校コード</t>
  </si>
  <si>
    <t>支部コード</t>
  </si>
  <si>
    <t xml:space="preserve">　所　　属    名 </t>
  </si>
  <si>
    <t>　代 表 者 氏 名</t>
  </si>
  <si>
    <t>　申し込み責任者　　</t>
  </si>
  <si>
    <t>選手番号は記入しないでください。</t>
  </si>
  <si>
    <t>←押さないでください。</t>
  </si>
  <si>
    <t>「データ転送ボタン」は押さないでください。</t>
  </si>
  <si>
    <t>必要に応じて男子・女子の一覧表を印刷してください。</t>
  </si>
  <si>
    <t>　連 絡 先 住 所　　</t>
  </si>
  <si>
    <t xml:space="preserve">　連 絡 先 電 話　　 </t>
  </si>
  <si>
    <t>①</t>
  </si>
  <si>
    <r>
      <t>選手のデータ</t>
    </r>
    <r>
      <rPr>
        <sz val="10"/>
        <rFont val="ＭＳ Ｐゴシック"/>
        <family val="3"/>
      </rPr>
      <t>を入力してください。</t>
    </r>
  </si>
  <si>
    <t>②</t>
  </si>
  <si>
    <t>④</t>
  </si>
  <si>
    <t>所属、連絡先などを入力してください。</t>
  </si>
  <si>
    <t>⑤</t>
  </si>
  <si>
    <t>⑥</t>
  </si>
  <si>
    <r>
      <t>「保存して終了」</t>
    </r>
    <r>
      <rPr>
        <sz val="10"/>
        <color indexed="10"/>
        <rFont val="ＭＳ Ｐゴシック"/>
        <family val="3"/>
      </rPr>
      <t>ボタンを押し保存</t>
    </r>
    <r>
      <rPr>
        <sz val="10"/>
        <rFont val="ＭＳ Ｐゴシック"/>
        <family val="3"/>
      </rPr>
      <t>してください。</t>
    </r>
  </si>
  <si>
    <t>⑨</t>
  </si>
  <si>
    <t>フリガナ</t>
  </si>
  <si>
    <t>三鷹市陸上競技会</t>
  </si>
  <si>
    <t>都道府県</t>
  </si>
  <si>
    <t>埼玉</t>
  </si>
  <si>
    <t>神奈川</t>
  </si>
  <si>
    <t>千葉</t>
  </si>
  <si>
    <t>茨城</t>
  </si>
  <si>
    <t>栃木</t>
  </si>
  <si>
    <t>群馬</t>
  </si>
  <si>
    <t>山梨</t>
  </si>
  <si>
    <t>北海道</t>
  </si>
  <si>
    <t>青森</t>
  </si>
  <si>
    <t>岩手</t>
  </si>
  <si>
    <t>秋田</t>
  </si>
  <si>
    <t>宮城</t>
  </si>
  <si>
    <t>山形</t>
  </si>
  <si>
    <t>福島</t>
  </si>
  <si>
    <t>長野</t>
  </si>
  <si>
    <t>新潟</t>
  </si>
  <si>
    <t>富山</t>
  </si>
  <si>
    <t>石川</t>
  </si>
  <si>
    <t>福井</t>
  </si>
  <si>
    <t>静岡</t>
  </si>
  <si>
    <t>愛知</t>
  </si>
  <si>
    <t>岐阜</t>
  </si>
  <si>
    <t>三重</t>
  </si>
  <si>
    <t>滋賀</t>
  </si>
  <si>
    <t>京都</t>
  </si>
  <si>
    <t>大阪</t>
  </si>
  <si>
    <t>奈良</t>
  </si>
  <si>
    <t>和歌山</t>
  </si>
  <si>
    <t>兵庫</t>
  </si>
  <si>
    <t>鳥取</t>
  </si>
  <si>
    <t>島根</t>
  </si>
  <si>
    <t>岡山</t>
  </si>
  <si>
    <t>広島</t>
  </si>
  <si>
    <t>山口</t>
  </si>
  <si>
    <t>香川</t>
  </si>
  <si>
    <t>愛媛</t>
  </si>
  <si>
    <t>徳島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</si>
  <si>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</si>
  <si>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</si>
  <si>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</si>
  <si>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</si>
  <si>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</si>
  <si>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</si>
  <si>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</si>
  <si>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</si>
  <si>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</si>
  <si>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</si>
  <si>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登録　　陸協名</t>
  </si>
  <si>
    <t>　　　会　計</t>
  </si>
  <si>
    <t>種　目</t>
  </si>
  <si>
    <t>人数</t>
  </si>
  <si>
    <t>中学　男子　申し込み用</t>
  </si>
  <si>
    <t>中学　女子　申し込み用</t>
  </si>
  <si>
    <t>男</t>
  </si>
  <si>
    <t>女</t>
  </si>
  <si>
    <t>男</t>
  </si>
  <si>
    <t>A</t>
  </si>
  <si>
    <t>B</t>
  </si>
  <si>
    <t>C</t>
  </si>
  <si>
    <t>走高跳</t>
  </si>
  <si>
    <t>走幅跳</t>
  </si>
  <si>
    <t>砲丸投</t>
  </si>
  <si>
    <t>100m</t>
  </si>
  <si>
    <t>200m</t>
  </si>
  <si>
    <t>400m</t>
  </si>
  <si>
    <t>800m</t>
  </si>
  <si>
    <t>1500m</t>
  </si>
  <si>
    <t>3000m</t>
  </si>
  <si>
    <t>110mH OP</t>
  </si>
  <si>
    <t>200m</t>
  </si>
  <si>
    <t>800m</t>
  </si>
  <si>
    <t>100mH OP</t>
  </si>
  <si>
    <t>A</t>
  </si>
  <si>
    <r>
      <t>１種目</t>
    </r>
    <r>
      <rPr>
        <sz val="9"/>
        <rFont val="ＭＳ 明朝"/>
        <family val="1"/>
      </rPr>
      <t>（６００円）</t>
    </r>
  </si>
  <si>
    <r>
      <t>２種目</t>
    </r>
    <r>
      <rPr>
        <sz val="9"/>
        <rFont val="ＭＳ 明朝"/>
        <family val="1"/>
      </rPr>
      <t>（１０００円）</t>
    </r>
  </si>
  <si>
    <r>
      <t>　ﾘ　ﾚｰ</t>
    </r>
    <r>
      <rPr>
        <sz val="9"/>
        <rFont val="ＭＳ 明朝"/>
        <family val="1"/>
      </rPr>
      <t>（２０００円）</t>
    </r>
  </si>
  <si>
    <r>
      <t>記録証</t>
    </r>
    <r>
      <rPr>
        <sz val="9"/>
        <rFont val="ＭＳ 明朝"/>
        <family val="1"/>
      </rPr>
      <t>（３００円）</t>
    </r>
  </si>
  <si>
    <t>振込年月日</t>
  </si>
  <si>
    <t>第６０回　三鷹市陸上競技選手権大会　兼　第５０回三鷹市陸上競技記録会</t>
  </si>
  <si>
    <t>選手</t>
  </si>
  <si>
    <t>氏　　　名</t>
  </si>
  <si>
    <t>確認用フリガナ</t>
  </si>
  <si>
    <t>番号</t>
  </si>
  <si>
    <t>公認記録の氏名と
フリガナとなります</t>
  </si>
  <si>
    <t>異なる場合は
左のセルを修正</t>
  </si>
  <si>
    <t>支部コード</t>
  </si>
  <si>
    <t>最高記録
必須入力</t>
  </si>
  <si>
    <t>4×100R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</si>
  <si>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</si>
  <si>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</si>
  <si>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</si>
  <si>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</si>
  <si>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</si>
  <si>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</si>
  <si>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印刷した一覧表と参加費を郵送してください。</t>
  </si>
  <si>
    <t>4×100R</t>
  </si>
  <si>
    <r>
      <t>4×100Rの組</t>
    </r>
    <r>
      <rPr>
        <sz val="10"/>
        <rFont val="ＭＳ Ｐゴシック"/>
        <family val="3"/>
      </rPr>
      <t>を入力してください。</t>
    </r>
  </si>
  <si>
    <r>
      <rPr>
        <sz val="10"/>
        <color indexed="10"/>
        <rFont val="ＭＳ Ｐゴシック"/>
        <family val="3"/>
      </rPr>
      <t>参加者数、参加費等</t>
    </r>
    <r>
      <rPr>
        <sz val="10"/>
        <rFont val="ＭＳ Ｐゴシック"/>
        <family val="3"/>
      </rPr>
      <t>を入力してください。</t>
    </r>
  </si>
  <si>
    <t>振込済</t>
  </si>
  <si>
    <t>振込予定</t>
  </si>
  <si>
    <t>⑦</t>
  </si>
  <si>
    <t>⑧</t>
  </si>
  <si>
    <t>⑨</t>
  </si>
  <si>
    <t>参加費の振込日もしくは予定日を入力してください。</t>
  </si>
  <si>
    <t>　</t>
  </si>
  <si>
    <t>ファイルを　mitakarikukyo@yahoo.co.jp　に送信してください。</t>
  </si>
  <si>
    <t>mitakarikukyo@yahoo.co.jp</t>
  </si>
  <si>
    <t>に送信してください。</t>
  </si>
  <si>
    <t>氏名</t>
  </si>
  <si>
    <t>記録証希望の方は参加種目のセルの背景を黄色にしてください。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</si>
</sst>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00000"/>
    <numFmt numFmtId="179" formatCode="00000"/>
    <numFmt numFmtId="180" formatCode="00"/>
    <numFmt numFmtId="181" formatCode="[$-411]ggge&quot;年&quot;m&quot;月&quot;d&quot;日&quot;;@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.45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9.4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明朝"/>
      <family val="1"/>
    </font>
    <font>
      <b/>
      <sz val="15"/>
      <color indexed="56"/>
      <name val="ＭＳ Ｐゴシック"/>
      <family val="3"/>
    </font>
    <font>
      <b/>
      <sz val="9.45"/>
      <color indexed="10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color indexed="48"/>
      <name val="ＭＳ Ｐゴシック"/>
      <family val="3"/>
    </font>
    <font>
      <sz val="6"/>
      <color indexed="56"/>
      <name val="ＭＳ Ｐゴシック"/>
      <family val="3"/>
    </font>
    <font>
      <sz val="5"/>
      <name val="ＭＳ Ｐゴシック"/>
      <family val="3"/>
    </font>
    <font>
      <sz val="10"/>
      <color indexed="9"/>
      <name val="ＭＳ Ｐゴシック"/>
      <family val="3"/>
    </font>
    <font>
      <u val="single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45"/>
      <color indexed="10"/>
      <name val="ＭＳ 明朝"/>
      <family val="1"/>
    </font>
    <font>
      <sz val="11"/>
      <color indexed="43"/>
      <name val="ＭＳ Ｐゴシック"/>
      <family val="3"/>
    </font>
    <font>
      <sz val="10"/>
      <color indexed="43"/>
      <name val="ＭＳ Ｐゴシック"/>
      <family val="3"/>
    </font>
    <font>
      <b/>
      <sz val="11"/>
      <color indexed="43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.45"/>
      <color rgb="FFFF0000"/>
      <name val="ＭＳ 明朝"/>
      <family val="1"/>
    </font>
    <font>
      <sz val="11"/>
      <color rgb="FFFFFF99"/>
      <name val="ＭＳ Ｐゴシック"/>
      <family val="3"/>
    </font>
    <font>
      <sz val="10"/>
      <color rgb="FFFFFF99"/>
      <name val="ＭＳ Ｐゴシック"/>
      <family val="3"/>
    </font>
    <font>
      <b/>
      <sz val="11"/>
      <color rgb="FFFFFF99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/>
      <bottom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8" fillId="0" borderId="10" xfId="62" applyFont="1" applyFill="1" applyBorder="1" applyAlignment="1" applyProtection="1">
      <alignment horizontal="center" vertical="center" shrinkToFit="1"/>
      <protection locked="0"/>
    </xf>
    <xf numFmtId="176" fontId="9" fillId="0" borderId="11" xfId="62" applyNumberFormat="1" applyFont="1" applyFill="1" applyBorder="1" applyAlignment="1" applyProtection="1">
      <alignment horizontal="center" vertical="center"/>
      <protection locked="0"/>
    </xf>
    <xf numFmtId="176" fontId="9" fillId="0" borderId="12" xfId="62" applyNumberFormat="1" applyFont="1" applyFill="1" applyBorder="1" applyAlignment="1" applyProtection="1">
      <alignment horizontal="center" vertical="center"/>
      <protection locked="0"/>
    </xf>
    <xf numFmtId="176" fontId="9" fillId="0" borderId="13" xfId="62" applyNumberFormat="1" applyFont="1" applyFill="1" applyBorder="1" applyAlignment="1" applyProtection="1">
      <alignment horizontal="center" vertical="center"/>
      <protection locked="0"/>
    </xf>
    <xf numFmtId="176" fontId="9" fillId="0" borderId="14" xfId="62" applyNumberFormat="1" applyFont="1" applyFill="1" applyBorder="1" applyAlignment="1" applyProtection="1">
      <alignment horizontal="center" vertical="center"/>
      <protection locked="0"/>
    </xf>
    <xf numFmtId="176" fontId="9" fillId="0" borderId="15" xfId="62" applyNumberFormat="1" applyFont="1" applyFill="1" applyBorder="1" applyAlignment="1" applyProtection="1">
      <alignment horizontal="center" vertical="center"/>
      <protection locked="0"/>
    </xf>
    <xf numFmtId="176" fontId="9" fillId="0" borderId="16" xfId="62" applyNumberFormat="1" applyFont="1" applyFill="1" applyBorder="1" applyAlignment="1" applyProtection="1">
      <alignment horizontal="center" vertical="center"/>
      <protection locked="0"/>
    </xf>
    <xf numFmtId="176" fontId="9" fillId="0" borderId="17" xfId="62" applyNumberFormat="1" applyFont="1" applyFill="1" applyBorder="1" applyAlignment="1" applyProtection="1">
      <alignment horizontal="center" vertical="center"/>
      <protection locked="0"/>
    </xf>
    <xf numFmtId="176" fontId="9" fillId="0" borderId="18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3" fillId="0" borderId="0" xfId="62" applyFill="1" applyAlignment="1" applyProtection="1">
      <alignment vertical="center"/>
      <protection/>
    </xf>
    <xf numFmtId="0" fontId="3" fillId="0" borderId="0" xfId="62" applyFont="1" applyFill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0" fontId="3" fillId="0" borderId="19" xfId="62" applyFont="1" applyFill="1" applyBorder="1" applyAlignment="1" applyProtection="1">
      <alignment horizontal="center" vertical="center"/>
      <protection/>
    </xf>
    <xf numFmtId="0" fontId="3" fillId="0" borderId="20" xfId="62" applyFont="1" applyFill="1" applyBorder="1" applyAlignment="1" applyProtection="1">
      <alignment horizontal="center" vertical="center"/>
      <protection/>
    </xf>
    <xf numFmtId="0" fontId="3" fillId="0" borderId="20" xfId="62" applyFill="1" applyBorder="1" applyAlignment="1" applyProtection="1">
      <alignment horizontal="center" vertical="center"/>
      <protection/>
    </xf>
    <xf numFmtId="0" fontId="3" fillId="0" borderId="21" xfId="62" applyFont="1" applyFill="1" applyBorder="1" applyAlignment="1" applyProtection="1">
      <alignment horizontal="center" vertical="center"/>
      <protection/>
    </xf>
    <xf numFmtId="0" fontId="3" fillId="0" borderId="22" xfId="62" applyFont="1" applyFill="1" applyBorder="1" applyAlignment="1" applyProtection="1">
      <alignment horizontal="center" vertical="center"/>
      <protection/>
    </xf>
    <xf numFmtId="0" fontId="3" fillId="0" borderId="23" xfId="62" applyFill="1" applyBorder="1" applyAlignment="1" applyProtection="1">
      <alignment horizontal="center" vertical="center"/>
      <protection/>
    </xf>
    <xf numFmtId="0" fontId="3" fillId="0" borderId="24" xfId="62" applyFill="1" applyBorder="1" applyAlignment="1" applyProtection="1">
      <alignment horizontal="center" vertical="center"/>
      <protection/>
    </xf>
    <xf numFmtId="0" fontId="3" fillId="0" borderId="22" xfId="62" applyFill="1" applyBorder="1" applyAlignment="1" applyProtection="1">
      <alignment horizontal="center" vertical="center" shrinkToFit="1"/>
      <protection/>
    </xf>
    <xf numFmtId="0" fontId="3" fillId="0" borderId="22" xfId="62" applyFill="1" applyBorder="1" applyAlignment="1" applyProtection="1">
      <alignment horizontal="center" vertical="center"/>
      <protection/>
    </xf>
    <xf numFmtId="0" fontId="6" fillId="0" borderId="25" xfId="62" applyFont="1" applyFill="1" applyBorder="1" applyAlignment="1" applyProtection="1">
      <alignment horizontal="center" vertical="center"/>
      <protection/>
    </xf>
    <xf numFmtId="180" fontId="3" fillId="0" borderId="0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Font="1" applyFill="1" applyBorder="1" applyAlignment="1" applyProtection="1">
      <alignment horizontal="center" vertical="center" shrinkToFit="1"/>
      <protection/>
    </xf>
    <xf numFmtId="179" fontId="8" fillId="0" borderId="18" xfId="62" applyNumberFormat="1" applyFont="1" applyFill="1" applyBorder="1" applyAlignment="1" applyProtection="1">
      <alignment horizontal="center" vertical="center" shrinkToFit="1"/>
      <protection/>
    </xf>
    <xf numFmtId="176" fontId="8" fillId="0" borderId="26" xfId="62" applyNumberFormat="1" applyFont="1" applyFill="1" applyBorder="1" applyAlignment="1" applyProtection="1">
      <alignment horizontal="center" vertical="center" shrinkToFit="1"/>
      <protection/>
    </xf>
    <xf numFmtId="0" fontId="6" fillId="0" borderId="27" xfId="62" applyFont="1" applyFill="1" applyBorder="1" applyAlignment="1" applyProtection="1">
      <alignment horizontal="center" vertical="center"/>
      <protection/>
    </xf>
    <xf numFmtId="179" fontId="8" fillId="0" borderId="13" xfId="62" applyNumberFormat="1" applyFont="1" applyFill="1" applyBorder="1" applyAlignment="1" applyProtection="1">
      <alignment horizontal="center" vertical="center" shrinkToFit="1"/>
      <protection/>
    </xf>
    <xf numFmtId="176" fontId="8" fillId="0" borderId="28" xfId="62" applyNumberFormat="1" applyFont="1" applyFill="1" applyBorder="1" applyAlignment="1" applyProtection="1">
      <alignment horizontal="center" vertical="center" shrinkToFit="1"/>
      <protection/>
    </xf>
    <xf numFmtId="179" fontId="8" fillId="0" borderId="15" xfId="62" applyNumberFormat="1" applyFont="1" applyFill="1" applyBorder="1" applyAlignment="1" applyProtection="1">
      <alignment horizontal="center" vertical="center" shrinkToFit="1"/>
      <protection/>
    </xf>
    <xf numFmtId="0" fontId="6" fillId="0" borderId="29" xfId="62" applyFont="1" applyFill="1" applyBorder="1" applyAlignment="1" applyProtection="1">
      <alignment horizontal="center" vertical="center"/>
      <protection/>
    </xf>
    <xf numFmtId="179" fontId="8" fillId="0" borderId="17" xfId="62" applyNumberFormat="1" applyFont="1" applyFill="1" applyBorder="1" applyAlignment="1" applyProtection="1">
      <alignment horizontal="center" vertical="center" shrinkToFit="1"/>
      <protection/>
    </xf>
    <xf numFmtId="176" fontId="8" fillId="0" borderId="20" xfId="62" applyNumberFormat="1" applyFont="1" applyFill="1" applyBorder="1" applyAlignment="1" applyProtection="1">
      <alignment horizontal="center" vertical="center" shrinkToFit="1"/>
      <protection/>
    </xf>
    <xf numFmtId="0" fontId="6" fillId="0" borderId="30" xfId="62" applyFont="1" applyFill="1" applyBorder="1" applyAlignment="1" applyProtection="1">
      <alignment horizontal="center" vertical="center"/>
      <protection/>
    </xf>
    <xf numFmtId="176" fontId="8" fillId="0" borderId="31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Fill="1" applyBorder="1" applyAlignment="1" applyProtection="1">
      <alignment vertical="center"/>
      <protection/>
    </xf>
    <xf numFmtId="0" fontId="3" fillId="0" borderId="0" xfId="62" applyFill="1" applyBorder="1" applyAlignment="1" applyProtection="1">
      <alignment horizontal="center" vertical="center"/>
      <protection/>
    </xf>
    <xf numFmtId="0" fontId="8" fillId="0" borderId="32" xfId="62" applyFont="1" applyFill="1" applyBorder="1" applyAlignment="1" applyProtection="1">
      <alignment horizontal="center" vertical="center"/>
      <protection/>
    </xf>
    <xf numFmtId="0" fontId="8" fillId="0" borderId="0" xfId="62" applyFont="1" applyFill="1" applyBorder="1" applyAlignment="1" applyProtection="1">
      <alignment vertical="center" wrapText="1"/>
      <protection/>
    </xf>
    <xf numFmtId="0" fontId="3" fillId="0" borderId="21" xfId="62" applyFill="1" applyBorder="1" applyAlignment="1" applyProtection="1">
      <alignment horizontal="center" vertical="center"/>
      <protection/>
    </xf>
    <xf numFmtId="0" fontId="15" fillId="0" borderId="21" xfId="62" applyFont="1" applyFill="1" applyBorder="1" applyAlignment="1" applyProtection="1">
      <alignment horizontal="right" vertical="center"/>
      <protection/>
    </xf>
    <xf numFmtId="58" fontId="3" fillId="0" borderId="33" xfId="62" applyNumberFormat="1" applyFill="1" applyBorder="1" applyAlignment="1" applyProtection="1">
      <alignment horizontal="center" vertical="center"/>
      <protection/>
    </xf>
    <xf numFmtId="178" fontId="3" fillId="0" borderId="0" xfId="62" applyNumberFormat="1" applyFont="1" applyFill="1" applyBorder="1" applyAlignment="1" applyProtection="1">
      <alignment horizontal="center" vertical="center" shrinkToFit="1"/>
      <protection/>
    </xf>
    <xf numFmtId="179" fontId="8" fillId="0" borderId="0" xfId="62" applyNumberFormat="1" applyFont="1" applyFill="1" applyBorder="1" applyAlignment="1" applyProtection="1">
      <alignment horizontal="center" vertical="center" shrinkToFit="1"/>
      <protection/>
    </xf>
    <xf numFmtId="176" fontId="8" fillId="0" borderId="0" xfId="62" applyNumberFormat="1" applyFont="1" applyFill="1" applyBorder="1" applyAlignment="1" applyProtection="1">
      <alignment horizontal="center" vertical="center" shrinkToFit="1"/>
      <protection/>
    </xf>
    <xf numFmtId="58" fontId="3" fillId="0" borderId="34" xfId="62" applyNumberFormat="1" applyFill="1" applyBorder="1" applyAlignment="1" applyProtection="1">
      <alignment horizontal="center" vertical="center"/>
      <protection/>
    </xf>
    <xf numFmtId="0" fontId="3" fillId="0" borderId="35" xfId="62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3" fillId="33" borderId="0" xfId="62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horizontal="right"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" fillId="33" borderId="0" xfId="62" applyFill="1" applyBorder="1" applyAlignment="1" applyProtection="1">
      <alignment vertical="center"/>
      <protection/>
    </xf>
    <xf numFmtId="0" fontId="3" fillId="33" borderId="0" xfId="62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0" borderId="0" xfId="62" applyFill="1" applyAlignment="1" applyProtection="1">
      <alignment horizontal="center" vertical="center"/>
      <protection/>
    </xf>
    <xf numFmtId="0" fontId="12" fillId="0" borderId="0" xfId="62" applyFont="1" applyFill="1" applyBorder="1" applyAlignment="1" applyProtection="1">
      <alignment horizontal="center" vertical="center" shrinkToFit="1"/>
      <protection/>
    </xf>
    <xf numFmtId="0" fontId="7" fillId="0" borderId="0" xfId="62" applyFont="1" applyFill="1" applyBorder="1" applyAlignment="1" applyProtection="1">
      <alignment vertical="center" wrapText="1"/>
      <protection/>
    </xf>
    <xf numFmtId="0" fontId="3" fillId="0" borderId="36" xfId="62" applyFont="1" applyFill="1" applyBorder="1" applyAlignment="1" applyProtection="1">
      <alignment horizontal="center" vertical="center"/>
      <protection/>
    </xf>
    <xf numFmtId="5" fontId="8" fillId="0" borderId="32" xfId="62" applyNumberFormat="1" applyFont="1" applyFill="1" applyBorder="1" applyAlignment="1" applyProtection="1">
      <alignment horizontal="right" vertical="center" wrapText="1"/>
      <protection/>
    </xf>
    <xf numFmtId="0" fontId="3" fillId="0" borderId="37" xfId="62" applyFill="1" applyBorder="1" applyAlignment="1" applyProtection="1">
      <alignment horizontal="center" vertical="center"/>
      <protection/>
    </xf>
    <xf numFmtId="0" fontId="3" fillId="0" borderId="36" xfId="62" applyFont="1" applyFill="1" applyBorder="1" applyAlignment="1" applyProtection="1">
      <alignment horizontal="center" vertical="center" wrapText="1"/>
      <protection/>
    </xf>
    <xf numFmtId="0" fontId="68" fillId="0" borderId="38" xfId="62" applyFont="1" applyFill="1" applyBorder="1" applyAlignment="1" applyProtection="1">
      <alignment horizontal="center" vertical="center" wrapText="1" shrinkToFit="1"/>
      <protection/>
    </xf>
    <xf numFmtId="0" fontId="68" fillId="0" borderId="39" xfId="62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Alignment="1" applyProtection="1">
      <alignment vertical="center"/>
      <protection/>
    </xf>
    <xf numFmtId="0" fontId="70" fillId="33" borderId="0" xfId="0" applyFont="1" applyFill="1" applyAlignment="1" applyProtection="1">
      <alignment horizontal="right" vertical="center"/>
      <protection/>
    </xf>
    <xf numFmtId="0" fontId="70" fillId="33" borderId="0" xfId="0" applyFont="1" applyFill="1" applyAlignment="1" applyProtection="1">
      <alignment vertical="center"/>
      <protection/>
    </xf>
    <xf numFmtId="0" fontId="54" fillId="33" borderId="0" xfId="43" applyFill="1" applyAlignment="1" applyProtection="1">
      <alignment vertical="center"/>
      <protection/>
    </xf>
    <xf numFmtId="0" fontId="71" fillId="33" borderId="0" xfId="0" applyFont="1" applyFill="1" applyAlignment="1" applyProtection="1">
      <alignment vertical="center"/>
      <protection/>
    </xf>
    <xf numFmtId="0" fontId="9" fillId="0" borderId="0" xfId="62" applyFont="1" applyFill="1" applyBorder="1" applyAlignment="1" applyProtection="1">
      <alignment horizontal="center" vertical="center" shrinkToFit="1"/>
      <protection locked="0"/>
    </xf>
    <xf numFmtId="0" fontId="9" fillId="0" borderId="40" xfId="62" applyFont="1" applyFill="1" applyBorder="1" applyAlignment="1" applyProtection="1">
      <alignment horizontal="center" vertical="center" shrinkToFit="1"/>
      <protection locked="0"/>
    </xf>
    <xf numFmtId="0" fontId="9" fillId="0" borderId="41" xfId="62" applyFont="1" applyFill="1" applyBorder="1" applyAlignment="1" applyProtection="1">
      <alignment horizontal="center" vertical="center" shrinkToFit="1"/>
      <protection locked="0"/>
    </xf>
    <xf numFmtId="0" fontId="9" fillId="0" borderId="42" xfId="62" applyFont="1" applyFill="1" applyBorder="1" applyAlignment="1" applyProtection="1">
      <alignment horizontal="center" vertical="center" shrinkToFit="1"/>
      <protection locked="0"/>
    </xf>
    <xf numFmtId="180" fontId="9" fillId="0" borderId="0" xfId="62" applyNumberFormat="1" applyFont="1" applyFill="1" applyBorder="1" applyAlignment="1" applyProtection="1">
      <alignment horizontal="center" vertical="center" shrinkToFit="1"/>
      <protection/>
    </xf>
    <xf numFmtId="178" fontId="9" fillId="0" borderId="43" xfId="62" applyNumberFormat="1" applyFont="1" applyFill="1" applyBorder="1" applyAlignment="1" applyProtection="1">
      <alignment horizontal="center" vertical="center" shrinkToFit="1"/>
      <protection/>
    </xf>
    <xf numFmtId="0" fontId="9" fillId="0" borderId="0" xfId="62" applyFont="1" applyFill="1" applyBorder="1" applyAlignment="1" applyProtection="1">
      <alignment horizontal="center" vertical="center" shrinkToFit="1"/>
      <protection/>
    </xf>
    <xf numFmtId="0" fontId="9" fillId="0" borderId="26" xfId="62" applyFont="1" applyFill="1" applyBorder="1" applyAlignment="1" applyProtection="1">
      <alignment horizontal="center" vertical="center" shrinkToFit="1"/>
      <protection/>
    </xf>
    <xf numFmtId="0" fontId="9" fillId="0" borderId="44" xfId="62" applyFont="1" applyFill="1" applyBorder="1" applyAlignment="1" applyProtection="1">
      <alignment horizontal="center" vertical="center" shrinkToFit="1"/>
      <protection locked="0"/>
    </xf>
    <xf numFmtId="0" fontId="9" fillId="0" borderId="45" xfId="62" applyFont="1" applyFill="1" applyBorder="1" applyAlignment="1" applyProtection="1">
      <alignment horizontal="center" vertical="center" shrinkToFit="1"/>
      <protection locked="0"/>
    </xf>
    <xf numFmtId="0" fontId="9" fillId="0" borderId="46" xfId="62" applyFont="1" applyFill="1" applyBorder="1" applyAlignment="1" applyProtection="1">
      <alignment horizontal="center" vertical="center" shrinkToFit="1"/>
      <protection locked="0"/>
    </xf>
    <xf numFmtId="0" fontId="9" fillId="0" borderId="47" xfId="62" applyFont="1" applyFill="1" applyBorder="1" applyAlignment="1" applyProtection="1">
      <alignment horizontal="center" vertical="center" shrinkToFit="1"/>
      <protection locked="0"/>
    </xf>
    <xf numFmtId="0" fontId="9" fillId="0" borderId="48" xfId="62" applyFont="1" applyFill="1" applyBorder="1" applyAlignment="1" applyProtection="1">
      <alignment horizontal="center" vertical="center" shrinkToFit="1"/>
      <protection locked="0"/>
    </xf>
    <xf numFmtId="180" fontId="9" fillId="0" borderId="47" xfId="62" applyNumberFormat="1" applyFont="1" applyFill="1" applyBorder="1" applyAlignment="1" applyProtection="1">
      <alignment horizontal="center" vertical="center" shrinkToFit="1"/>
      <protection/>
    </xf>
    <xf numFmtId="0" fontId="9" fillId="0" borderId="47" xfId="62" applyFont="1" applyFill="1" applyBorder="1" applyAlignment="1" applyProtection="1">
      <alignment horizontal="center" vertical="center" shrinkToFit="1"/>
      <protection/>
    </xf>
    <xf numFmtId="178" fontId="9" fillId="0" borderId="49" xfId="62" applyNumberFormat="1" applyFont="1" applyFill="1" applyBorder="1" applyAlignment="1" applyProtection="1">
      <alignment horizontal="center" vertical="center" shrinkToFit="1"/>
      <protection/>
    </xf>
    <xf numFmtId="0" fontId="9" fillId="0" borderId="28" xfId="62" applyFont="1" applyFill="1" applyBorder="1" applyAlignment="1" applyProtection="1">
      <alignment horizontal="center" vertical="center" shrinkToFit="1"/>
      <protection/>
    </xf>
    <xf numFmtId="0" fontId="9" fillId="0" borderId="50" xfId="62" applyFont="1" applyFill="1" applyBorder="1" applyAlignment="1" applyProtection="1">
      <alignment horizontal="center" vertical="center" shrinkToFit="1"/>
      <protection locked="0"/>
    </xf>
    <xf numFmtId="0" fontId="9" fillId="0" borderId="51" xfId="62" applyFont="1" applyFill="1" applyBorder="1" applyAlignment="1" applyProtection="1">
      <alignment horizontal="center" vertical="center" shrinkToFit="1"/>
      <protection locked="0"/>
    </xf>
    <xf numFmtId="0" fontId="9" fillId="0" borderId="52" xfId="62" applyFont="1" applyFill="1" applyBorder="1" applyAlignment="1" applyProtection="1">
      <alignment horizontal="center" vertical="center" shrinkToFit="1"/>
      <protection locked="0"/>
    </xf>
    <xf numFmtId="0" fontId="9" fillId="0" borderId="53" xfId="62" applyFont="1" applyFill="1" applyBorder="1" applyAlignment="1" applyProtection="1">
      <alignment horizontal="center" vertical="center" shrinkToFit="1"/>
      <protection locked="0"/>
    </xf>
    <xf numFmtId="178" fontId="9" fillId="0" borderId="54" xfId="62" applyNumberFormat="1" applyFont="1" applyFill="1" applyBorder="1" applyAlignment="1" applyProtection="1">
      <alignment horizontal="center" vertical="center" shrinkToFit="1"/>
      <protection/>
    </xf>
    <xf numFmtId="0" fontId="9" fillId="0" borderId="55" xfId="62" applyFont="1" applyFill="1" applyBorder="1" applyAlignment="1" applyProtection="1">
      <alignment horizontal="center" vertical="center" shrinkToFit="1"/>
      <protection locked="0"/>
    </xf>
    <xf numFmtId="0" fontId="9" fillId="0" borderId="56" xfId="62" applyFont="1" applyFill="1" applyBorder="1" applyAlignment="1" applyProtection="1">
      <alignment horizontal="center" vertical="center" shrinkToFit="1"/>
      <protection locked="0"/>
    </xf>
    <xf numFmtId="0" fontId="9" fillId="0" borderId="36" xfId="62" applyFont="1" applyFill="1" applyBorder="1" applyAlignment="1" applyProtection="1">
      <alignment horizontal="center" vertical="center" shrinkToFit="1"/>
      <protection locked="0"/>
    </xf>
    <xf numFmtId="0" fontId="9" fillId="0" borderId="57" xfId="62" applyFont="1" applyFill="1" applyBorder="1" applyAlignment="1" applyProtection="1">
      <alignment horizontal="center" vertical="center" shrinkToFit="1"/>
      <protection locked="0"/>
    </xf>
    <xf numFmtId="180" fontId="9" fillId="0" borderId="19" xfId="62" applyNumberFormat="1" applyFont="1" applyFill="1" applyBorder="1" applyAlignment="1" applyProtection="1">
      <alignment horizontal="center" vertical="center" shrinkToFit="1"/>
      <protection/>
    </xf>
    <xf numFmtId="0" fontId="9" fillId="0" borderId="19" xfId="62" applyFont="1" applyFill="1" applyBorder="1" applyAlignment="1" applyProtection="1">
      <alignment horizontal="center" vertical="center" shrinkToFit="1"/>
      <protection/>
    </xf>
    <xf numFmtId="178" fontId="9" fillId="0" borderId="58" xfId="62" applyNumberFormat="1" applyFont="1" applyFill="1" applyBorder="1" applyAlignment="1" applyProtection="1">
      <alignment horizontal="center" vertical="center" shrinkToFit="1"/>
      <protection/>
    </xf>
    <xf numFmtId="0" fontId="9" fillId="0" borderId="20" xfId="62" applyFont="1" applyFill="1" applyBorder="1" applyAlignment="1" applyProtection="1">
      <alignment horizontal="center" vertical="center" shrinkToFit="1"/>
      <protection/>
    </xf>
    <xf numFmtId="0" fontId="9" fillId="0" borderId="59" xfId="62" applyFont="1" applyFill="1" applyBorder="1" applyAlignment="1" applyProtection="1">
      <alignment horizontal="center" vertical="center" shrinkToFit="1"/>
      <protection locked="0"/>
    </xf>
    <xf numFmtId="0" fontId="9" fillId="0" borderId="60" xfId="62" applyFont="1" applyFill="1" applyBorder="1" applyAlignment="1" applyProtection="1">
      <alignment horizontal="center" vertical="center" shrinkToFit="1"/>
      <protection locked="0"/>
    </xf>
    <xf numFmtId="0" fontId="9" fillId="0" borderId="61" xfId="62" applyFont="1" applyFill="1" applyBorder="1" applyAlignment="1" applyProtection="1">
      <alignment horizontal="center" vertical="center" shrinkToFit="1"/>
      <protection locked="0"/>
    </xf>
    <xf numFmtId="0" fontId="9" fillId="0" borderId="62" xfId="62" applyFont="1" applyFill="1" applyBorder="1" applyAlignment="1" applyProtection="1">
      <alignment horizontal="center" vertical="center" shrinkToFit="1"/>
      <protection locked="0"/>
    </xf>
    <xf numFmtId="0" fontId="9" fillId="0" borderId="63" xfId="62" applyFont="1" applyFill="1" applyBorder="1" applyAlignment="1" applyProtection="1">
      <alignment horizontal="center" vertical="center" shrinkToFit="1"/>
      <protection locked="0"/>
    </xf>
    <xf numFmtId="0" fontId="9" fillId="0" borderId="64" xfId="62" applyFont="1" applyFill="1" applyBorder="1" applyAlignment="1" applyProtection="1">
      <alignment horizontal="center" vertical="center" shrinkToFit="1"/>
      <protection locked="0"/>
    </xf>
    <xf numFmtId="0" fontId="9" fillId="0" borderId="65" xfId="62" applyFont="1" applyFill="1" applyBorder="1" applyAlignment="1" applyProtection="1">
      <alignment horizontal="center" vertical="center" shrinkToFit="1"/>
      <protection locked="0"/>
    </xf>
    <xf numFmtId="180" fontId="9" fillId="0" borderId="63" xfId="62" applyNumberFormat="1" applyFont="1" applyFill="1" applyBorder="1" applyAlignment="1" applyProtection="1">
      <alignment horizontal="center" vertical="center" shrinkToFit="1"/>
      <protection/>
    </xf>
    <xf numFmtId="0" fontId="9" fillId="0" borderId="63" xfId="62" applyFont="1" applyFill="1" applyBorder="1" applyAlignment="1" applyProtection="1">
      <alignment horizontal="center" vertical="center" shrinkToFit="1"/>
      <protection/>
    </xf>
    <xf numFmtId="0" fontId="9" fillId="0" borderId="31" xfId="62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shrinkToFit="1"/>
    </xf>
    <xf numFmtId="180" fontId="16" fillId="0" borderId="0" xfId="0" applyNumberFormat="1" applyFont="1" applyFill="1" applyAlignment="1">
      <alignment shrinkToFit="1"/>
    </xf>
    <xf numFmtId="178" fontId="16" fillId="0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shrinkToFit="1"/>
    </xf>
    <xf numFmtId="180" fontId="16" fillId="0" borderId="0" xfId="0" applyNumberFormat="1" applyFont="1" applyFill="1" applyAlignment="1">
      <alignment vertical="center" shrinkToFit="1"/>
    </xf>
    <xf numFmtId="178" fontId="16" fillId="0" borderId="0" xfId="0" applyNumberFormat="1" applyFont="1" applyFill="1" applyAlignment="1">
      <alignment vertical="center"/>
    </xf>
    <xf numFmtId="179" fontId="16" fillId="0" borderId="0" xfId="0" applyNumberFormat="1" applyFont="1" applyFill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176" fontId="3" fillId="0" borderId="21" xfId="62" applyNumberFormat="1" applyFill="1" applyBorder="1" applyAlignment="1" applyProtection="1">
      <alignment horizontal="center" vertical="center"/>
      <protection/>
    </xf>
    <xf numFmtId="0" fontId="72" fillId="0" borderId="38" xfId="0" applyFont="1" applyFill="1" applyBorder="1" applyAlignment="1" applyProtection="1">
      <alignment horizontal="center" vertical="center" wrapText="1"/>
      <protection/>
    </xf>
    <xf numFmtId="0" fontId="9" fillId="0" borderId="40" xfId="62" applyFont="1" applyFill="1" applyBorder="1" applyAlignment="1" applyProtection="1">
      <alignment horizontal="center" vertical="center" shrinkToFit="1"/>
      <protection/>
    </xf>
    <xf numFmtId="0" fontId="9" fillId="0" borderId="41" xfId="62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vertical="center"/>
      <protection/>
    </xf>
    <xf numFmtId="179" fontId="0" fillId="33" borderId="0" xfId="0" applyNumberFormat="1" applyFill="1" applyAlignment="1" applyProtection="1">
      <alignment vertical="center"/>
      <protection/>
    </xf>
    <xf numFmtId="0" fontId="9" fillId="0" borderId="36" xfId="62" applyFont="1" applyFill="1" applyBorder="1" applyAlignment="1" applyProtection="1">
      <alignment horizontal="center" vertical="center" shrinkToFit="1"/>
      <protection/>
    </xf>
    <xf numFmtId="0" fontId="9" fillId="0" borderId="64" xfId="62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vertical="center"/>
      <protection/>
    </xf>
    <xf numFmtId="0" fontId="8" fillId="0" borderId="0" xfId="62" applyFont="1" applyFill="1" applyBorder="1" applyAlignment="1" applyProtection="1">
      <alignment horizontal="center" vertical="center" shrinkToFit="1"/>
      <protection/>
    </xf>
    <xf numFmtId="176" fontId="9" fillId="0" borderId="0" xfId="62" applyNumberFormat="1" applyFont="1" applyFill="1" applyBorder="1" applyAlignment="1" applyProtection="1">
      <alignment horizontal="center" vertical="center"/>
      <protection/>
    </xf>
    <xf numFmtId="0" fontId="8" fillId="0" borderId="66" xfId="62" applyFont="1" applyFill="1" applyBorder="1" applyAlignment="1" applyProtection="1">
      <alignment horizontal="center" vertical="center" shrinkToFit="1"/>
      <protection/>
    </xf>
    <xf numFmtId="179" fontId="9" fillId="0" borderId="43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67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49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68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54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69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58" xfId="62" applyNumberFormat="1" applyFont="1" applyFill="1" applyBorder="1" applyAlignment="1" applyProtection="1">
      <alignment horizontal="center" vertical="center" shrinkToFit="1"/>
      <protection locked="0"/>
    </xf>
    <xf numFmtId="179" fontId="9" fillId="0" borderId="70" xfId="62" applyNumberFormat="1" applyFont="1" applyFill="1" applyBorder="1" applyAlignment="1" applyProtection="1">
      <alignment horizontal="center" vertical="center" shrinkToFit="1"/>
      <protection locked="0"/>
    </xf>
    <xf numFmtId="177" fontId="8" fillId="0" borderId="32" xfId="62" applyNumberFormat="1" applyFont="1" applyFill="1" applyBorder="1" applyAlignment="1" applyProtection="1">
      <alignment horizontal="center" vertical="center" wrapText="1"/>
      <protection locked="0"/>
    </xf>
    <xf numFmtId="181" fontId="8" fillId="0" borderId="71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vertical="center"/>
      <protection locked="0"/>
    </xf>
    <xf numFmtId="0" fontId="9" fillId="0" borderId="73" xfId="62" applyFont="1" applyFill="1" applyBorder="1" applyAlignment="1" applyProtection="1">
      <alignment horizontal="center" vertical="center"/>
      <protection locked="0"/>
    </xf>
    <xf numFmtId="0" fontId="9" fillId="0" borderId="32" xfId="62" applyFont="1" applyFill="1" applyBorder="1" applyAlignment="1" applyProtection="1">
      <alignment horizontal="center" vertical="center"/>
      <protection locked="0"/>
    </xf>
    <xf numFmtId="0" fontId="9" fillId="0" borderId="74" xfId="62" applyFont="1" applyFill="1" applyBorder="1" applyAlignment="1" applyProtection="1">
      <alignment horizontal="center" vertical="center"/>
      <protection locked="0"/>
    </xf>
    <xf numFmtId="0" fontId="27" fillId="0" borderId="40" xfId="62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8" fillId="0" borderId="71" xfId="62" applyFont="1" applyFill="1" applyBorder="1" applyAlignment="1" applyProtection="1">
      <alignment horizontal="center" vertical="center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9" fillId="0" borderId="34" xfId="62" applyFont="1" applyFill="1" applyBorder="1" applyAlignment="1" applyProtection="1">
      <alignment vertical="center"/>
      <protection/>
    </xf>
    <xf numFmtId="0" fontId="20" fillId="0" borderId="0" xfId="62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6" fillId="0" borderId="29" xfId="62" applyFont="1" applyFill="1" applyBorder="1" applyAlignment="1" applyProtection="1">
      <alignment vertical="center"/>
      <protection/>
    </xf>
    <xf numFmtId="0" fontId="6" fillId="0" borderId="75" xfId="62" applyFont="1" applyFill="1" applyBorder="1" applyAlignment="1" applyProtection="1">
      <alignment horizontal="center" vertical="center"/>
      <protection/>
    </xf>
    <xf numFmtId="0" fontId="3" fillId="0" borderId="57" xfId="62" applyFill="1" applyBorder="1" applyAlignment="1" applyProtection="1">
      <alignment horizontal="center" vertical="center"/>
      <protection/>
    </xf>
    <xf numFmtId="0" fontId="3" fillId="0" borderId="76" xfId="62" applyFill="1" applyBorder="1" applyAlignment="1" applyProtection="1">
      <alignment vertical="center"/>
      <protection/>
    </xf>
    <xf numFmtId="0" fontId="3" fillId="0" borderId="0" xfId="62" applyFill="1" applyBorder="1" applyAlignment="1" applyProtection="1">
      <alignment horizontal="center" vertical="center"/>
      <protection/>
    </xf>
    <xf numFmtId="0" fontId="8" fillId="0" borderId="66" xfId="62" applyFont="1" applyFill="1" applyBorder="1" applyAlignment="1" applyProtection="1">
      <alignment horizontal="center" vertical="center" shrinkToFit="1"/>
      <protection/>
    </xf>
    <xf numFmtId="0" fontId="9" fillId="0" borderId="66" xfId="62" applyFont="1" applyFill="1" applyBorder="1" applyAlignment="1" applyProtection="1">
      <alignment vertical="center"/>
      <protection/>
    </xf>
    <xf numFmtId="0" fontId="3" fillId="0" borderId="10" xfId="62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3" fillId="0" borderId="71" xfId="62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72" xfId="0" applyBorder="1" applyAlignment="1" applyProtection="1">
      <alignment horizontal="right" vertical="center"/>
      <protection/>
    </xf>
    <xf numFmtId="0" fontId="3" fillId="0" borderId="77" xfId="62" applyFont="1" applyFill="1" applyBorder="1" applyAlignment="1" applyProtection="1">
      <alignment vertical="center" wrapText="1"/>
      <protection/>
    </xf>
    <xf numFmtId="0" fontId="0" fillId="0" borderId="78" xfId="0" applyFont="1" applyFill="1" applyBorder="1" applyAlignment="1" applyProtection="1">
      <alignment vertical="center" wrapText="1"/>
      <protection/>
    </xf>
    <xf numFmtId="0" fontId="8" fillId="0" borderId="10" xfId="62" applyFont="1" applyFill="1" applyBorder="1" applyAlignment="1" applyProtection="1">
      <alignment horizontal="center" vertical="center"/>
      <protection/>
    </xf>
    <xf numFmtId="0" fontId="8" fillId="0" borderId="72" xfId="62" applyFont="1" applyFill="1" applyBorder="1" applyAlignment="1" applyProtection="1">
      <alignment horizontal="center" vertical="center"/>
      <protection/>
    </xf>
    <xf numFmtId="0" fontId="18" fillId="0" borderId="0" xfId="62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79" xfId="62" applyFill="1" applyBorder="1" applyAlignment="1" applyProtection="1">
      <alignment horizontal="center" vertical="center"/>
      <protection/>
    </xf>
    <xf numFmtId="0" fontId="3" fillId="0" borderId="37" xfId="62" applyFill="1" applyBorder="1" applyAlignment="1" applyProtection="1">
      <alignment horizontal="center" vertical="center"/>
      <protection/>
    </xf>
    <xf numFmtId="0" fontId="3" fillId="0" borderId="80" xfId="62" applyFill="1" applyBorder="1" applyAlignment="1" applyProtection="1">
      <alignment horizontal="center" vertical="center"/>
      <protection/>
    </xf>
    <xf numFmtId="0" fontId="8" fillId="0" borderId="10" xfId="62" applyFont="1" applyFill="1" applyBorder="1" applyAlignment="1" applyProtection="1">
      <alignment horizontal="center" vertical="center" shrinkToFit="1"/>
      <protection locked="0"/>
    </xf>
    <xf numFmtId="0" fontId="2" fillId="0" borderId="34" xfId="62" applyFont="1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5">
    <dxf>
      <font>
        <color indexed="8"/>
      </font>
      <fill>
        <patternFill>
          <bgColor indexed="15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akarikukyo@yahoo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takarikukyo@yahoo.co.jp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3.5"/>
  <cols>
    <col min="1" max="1" width="3.50390625" style="49" customWidth="1"/>
    <col min="2" max="2" width="7.625" style="49" customWidth="1"/>
    <col min="3" max="3" width="5.625" style="49" customWidth="1"/>
    <col min="4" max="4" width="16.375" style="49" customWidth="1"/>
    <col min="5" max="5" width="12.875" style="49" customWidth="1"/>
    <col min="6" max="6" width="5.125" style="49" customWidth="1"/>
    <col min="7" max="11" width="9.75390625" style="49" hidden="1" customWidth="1"/>
    <col min="12" max="12" width="10.50390625" style="49" customWidth="1"/>
    <col min="13" max="13" width="9.75390625" style="49" hidden="1" customWidth="1"/>
    <col min="14" max="14" width="9.75390625" style="49" customWidth="1"/>
    <col min="15" max="15" width="12.375" style="49" customWidth="1"/>
    <col min="16" max="16" width="12.375" style="49" hidden="1" customWidth="1"/>
    <col min="17" max="17" width="8.25390625" style="49" customWidth="1"/>
    <col min="18" max="18" width="6.875" style="49" customWidth="1"/>
    <col min="19" max="20" width="5.375" style="49" hidden="1" customWidth="1"/>
    <col min="21" max="21" width="0.875" style="49" customWidth="1"/>
    <col min="22" max="22" width="5.875" style="49" customWidth="1"/>
    <col min="23" max="23" width="8.75390625" style="49" customWidth="1"/>
    <col min="24" max="26" width="21.875" style="49" customWidth="1"/>
    <col min="27" max="30" width="6.75390625" style="49" customWidth="1"/>
    <col min="31" max="31" width="6.625" style="49" customWidth="1"/>
    <col min="32" max="36" width="6.75390625" style="49" customWidth="1"/>
    <col min="37" max="16384" width="9.00390625" style="49" customWidth="1"/>
  </cols>
  <sheetData>
    <row r="1" spans="1:20" ht="19.5" customHeight="1">
      <c r="A1" s="182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30"/>
      <c r="T1" s="130"/>
    </row>
    <row r="2" spans="1:20" ht="18" customHeight="1">
      <c r="A2" s="11" t="s">
        <v>0</v>
      </c>
      <c r="B2" s="11"/>
      <c r="C2" s="11" t="s">
        <v>159</v>
      </c>
      <c r="D2" s="11"/>
      <c r="E2" s="11"/>
      <c r="F2" s="11"/>
      <c r="G2" s="11"/>
      <c r="H2" s="11"/>
      <c r="I2" s="11"/>
      <c r="J2" s="11"/>
      <c r="K2" s="12"/>
      <c r="L2" s="10"/>
      <c r="M2" s="12"/>
      <c r="N2" s="164" t="s">
        <v>101</v>
      </c>
      <c r="O2" s="165"/>
      <c r="P2" s="165"/>
      <c r="Q2" s="165"/>
      <c r="R2" s="13"/>
      <c r="S2" s="13"/>
      <c r="T2" s="13"/>
    </row>
    <row r="3" spans="1:24" ht="14.25" thickBot="1">
      <c r="A3" s="11"/>
      <c r="B3" s="48"/>
      <c r="C3" s="11"/>
      <c r="D3" s="11"/>
      <c r="E3" s="11"/>
      <c r="F3" s="11"/>
      <c r="G3" s="11"/>
      <c r="H3" s="11"/>
      <c r="I3" s="11"/>
      <c r="J3" s="11"/>
      <c r="K3" s="11"/>
      <c r="L3" s="41"/>
      <c r="M3" s="41"/>
      <c r="N3" s="42"/>
      <c r="O3" s="131"/>
      <c r="P3" s="131"/>
      <c r="Q3" s="41" t="s">
        <v>48</v>
      </c>
      <c r="R3" s="42"/>
      <c r="S3" s="42"/>
      <c r="T3" s="42"/>
      <c r="W3" s="51"/>
      <c r="X3" s="51"/>
    </row>
    <row r="4" spans="1:24" ht="15" customHeight="1" thickBot="1">
      <c r="A4" s="166" t="s">
        <v>1</v>
      </c>
      <c r="B4" s="178" t="s">
        <v>97</v>
      </c>
      <c r="C4" s="14" t="s">
        <v>129</v>
      </c>
      <c r="D4" s="65" t="s">
        <v>130</v>
      </c>
      <c r="E4" s="68" t="s">
        <v>131</v>
      </c>
      <c r="F4" s="168" t="s">
        <v>2</v>
      </c>
      <c r="G4" s="14"/>
      <c r="H4" s="14"/>
      <c r="I4" s="14"/>
      <c r="J4" s="14"/>
      <c r="K4" s="15"/>
      <c r="L4" s="184" t="s">
        <v>3</v>
      </c>
      <c r="M4" s="185"/>
      <c r="N4" s="185"/>
      <c r="O4" s="185"/>
      <c r="P4" s="185"/>
      <c r="Q4" s="185"/>
      <c r="R4" s="186"/>
      <c r="S4" s="16"/>
      <c r="T4" s="16"/>
      <c r="X4" s="75" t="s">
        <v>33</v>
      </c>
    </row>
    <row r="5" spans="1:20" ht="28.5" customHeight="1" thickBot="1">
      <c r="A5" s="167"/>
      <c r="B5" s="179"/>
      <c r="C5" s="17" t="s">
        <v>132</v>
      </c>
      <c r="D5" s="69" t="s">
        <v>133</v>
      </c>
      <c r="E5" s="132" t="s">
        <v>134</v>
      </c>
      <c r="F5" s="169"/>
      <c r="G5" s="17" t="s">
        <v>135</v>
      </c>
      <c r="H5" s="17" t="s">
        <v>6</v>
      </c>
      <c r="I5" s="17" t="s">
        <v>27</v>
      </c>
      <c r="J5" s="17" t="s">
        <v>10</v>
      </c>
      <c r="K5" s="18" t="s">
        <v>13</v>
      </c>
      <c r="L5" s="19" t="s">
        <v>4</v>
      </c>
      <c r="M5" s="67" t="s">
        <v>26</v>
      </c>
      <c r="N5" s="70" t="s">
        <v>136</v>
      </c>
      <c r="O5" s="19" t="s">
        <v>4</v>
      </c>
      <c r="P5" s="67" t="s">
        <v>26</v>
      </c>
      <c r="Q5" s="70" t="s">
        <v>136</v>
      </c>
      <c r="R5" s="20" t="s">
        <v>137</v>
      </c>
      <c r="S5" s="21" t="s">
        <v>26</v>
      </c>
      <c r="T5" s="22"/>
    </row>
    <row r="6" spans="1:35" ht="18" customHeight="1">
      <c r="A6" s="23">
        <v>1</v>
      </c>
      <c r="B6" s="154"/>
      <c r="C6" s="76"/>
      <c r="D6" s="157"/>
      <c r="E6" s="134">
        <f aca="true" t="shared" si="0" ref="E6:E35">PHONETIC(D6)</f>
      </c>
      <c r="F6" s="79"/>
      <c r="G6" s="80"/>
      <c r="H6" s="81">
        <f aca="true" t="shared" si="1" ref="H6:H35">$O$38</f>
        <v>0</v>
      </c>
      <c r="I6" s="81"/>
      <c r="J6" s="82"/>
      <c r="K6" s="83" t="s">
        <v>105</v>
      </c>
      <c r="L6" s="84"/>
      <c r="M6" s="143"/>
      <c r="N6" s="2"/>
      <c r="O6" s="85"/>
      <c r="P6" s="144"/>
      <c r="Q6" s="9"/>
      <c r="R6" s="86"/>
      <c r="S6" s="26">
        <f aca="true" t="shared" si="2" ref="S6:S35">IF(R6="","",VLOOKUP(R6,$AE$24:$AF$29,2,FALSE))</f>
      </c>
      <c r="T6" s="27">
        <f>IF(R6="低学年",IF($O$3="","",$O$3),IF(R6="共通",IF(#REF!="","",#REF!),""))</f>
      </c>
      <c r="AA6" s="135"/>
      <c r="AB6" s="136"/>
      <c r="AE6" s="49" t="s">
        <v>5</v>
      </c>
      <c r="AF6" s="49" t="s">
        <v>26</v>
      </c>
      <c r="AI6" s="49">
        <f aca="true" t="shared" si="3" ref="AI6:AI35">IF(AND(L6="",O6=""),0,1)</f>
        <v>0</v>
      </c>
    </row>
    <row r="7" spans="1:35" ht="18" customHeight="1">
      <c r="A7" s="28">
        <v>2</v>
      </c>
      <c r="B7" s="155"/>
      <c r="C7" s="87"/>
      <c r="D7" s="78"/>
      <c r="E7" s="134">
        <f t="shared" si="0"/>
      </c>
      <c r="F7" s="88"/>
      <c r="G7" s="89"/>
      <c r="H7" s="90">
        <f t="shared" si="1"/>
        <v>0</v>
      </c>
      <c r="I7" s="91"/>
      <c r="J7" s="90"/>
      <c r="K7" s="92" t="s">
        <v>105</v>
      </c>
      <c r="L7" s="93"/>
      <c r="M7" s="145"/>
      <c r="N7" s="3"/>
      <c r="O7" s="94"/>
      <c r="P7" s="146"/>
      <c r="Q7" s="4"/>
      <c r="R7" s="95"/>
      <c r="S7" s="29">
        <f t="shared" si="2"/>
      </c>
      <c r="T7" s="30">
        <f>IF(R7="低学年",IF($O$3="","",$O$3),IF(R7="共通",IF(#REF!="","",#REF!),""))</f>
      </c>
      <c r="V7" s="51" t="s">
        <v>18</v>
      </c>
      <c r="W7" s="52" t="s">
        <v>16</v>
      </c>
      <c r="AA7" s="49" t="s">
        <v>49</v>
      </c>
      <c r="AB7" s="49" t="s">
        <v>26</v>
      </c>
      <c r="AD7" s="49">
        <f aca="true" ca="1" t="shared" si="4" ref="AD7:AD17">RAND()</f>
        <v>0.5221952209561831</v>
      </c>
      <c r="AE7" s="135" t="s">
        <v>112</v>
      </c>
      <c r="AF7" s="136">
        <v>201</v>
      </c>
      <c r="AI7" s="49">
        <f t="shared" si="3"/>
        <v>0</v>
      </c>
    </row>
    <row r="8" spans="1:35" ht="18" customHeight="1">
      <c r="A8" s="28">
        <v>3</v>
      </c>
      <c r="B8" s="155"/>
      <c r="C8" s="87"/>
      <c r="D8" s="78"/>
      <c r="E8" s="134">
        <f t="shared" si="0"/>
      </c>
      <c r="F8" s="88"/>
      <c r="G8" s="89"/>
      <c r="H8" s="90">
        <f t="shared" si="1"/>
        <v>0</v>
      </c>
      <c r="I8" s="91"/>
      <c r="J8" s="90"/>
      <c r="K8" s="92" t="s">
        <v>103</v>
      </c>
      <c r="L8" s="93"/>
      <c r="M8" s="145"/>
      <c r="N8" s="3"/>
      <c r="O8" s="94"/>
      <c r="P8" s="146"/>
      <c r="Q8" s="4"/>
      <c r="R8" s="95"/>
      <c r="S8" s="29">
        <f t="shared" si="2"/>
      </c>
      <c r="T8" s="30">
        <f>IF(R8="低学年",IF($O$3="","",$O$3),IF(R8="共通",IF(#REF!="","",#REF!),""))</f>
      </c>
      <c r="W8" s="52" t="s">
        <v>17</v>
      </c>
      <c r="AA8" s="135" t="s">
        <v>96</v>
      </c>
      <c r="AB8" s="136">
        <v>201</v>
      </c>
      <c r="AD8" s="49">
        <f ca="1" t="shared" si="4"/>
        <v>0.3941998881934259</v>
      </c>
      <c r="AE8" s="135" t="s">
        <v>113</v>
      </c>
      <c r="AF8" s="136">
        <v>202</v>
      </c>
      <c r="AI8" s="49">
        <f t="shared" si="3"/>
        <v>0</v>
      </c>
    </row>
    <row r="9" spans="1:35" ht="18" customHeight="1">
      <c r="A9" s="28">
        <v>4</v>
      </c>
      <c r="B9" s="155"/>
      <c r="C9" s="87"/>
      <c r="D9" s="78"/>
      <c r="E9" s="134">
        <f t="shared" si="0"/>
      </c>
      <c r="F9" s="88"/>
      <c r="G9" s="89"/>
      <c r="H9" s="90">
        <f t="shared" si="1"/>
        <v>0</v>
      </c>
      <c r="I9" s="91"/>
      <c r="J9" s="90"/>
      <c r="K9" s="92" t="s">
        <v>103</v>
      </c>
      <c r="L9" s="93"/>
      <c r="M9" s="145"/>
      <c r="N9" s="3"/>
      <c r="O9" s="94"/>
      <c r="P9" s="146"/>
      <c r="Q9" s="4"/>
      <c r="R9" s="95"/>
      <c r="S9" s="29">
        <f t="shared" si="2"/>
      </c>
      <c r="T9" s="30">
        <f>IF(R9="低学年",IF($O$3="","",$O$3),IF(R9="共通",IF(#REF!="","",#REF!),""))</f>
      </c>
      <c r="W9" s="53" t="s">
        <v>32</v>
      </c>
      <c r="AA9" s="135" t="s">
        <v>50</v>
      </c>
      <c r="AB9" s="136">
        <v>202</v>
      </c>
      <c r="AD9" s="49">
        <f ca="1" t="shared" si="4"/>
        <v>0.4380493243831306</v>
      </c>
      <c r="AE9" s="135" t="s">
        <v>114</v>
      </c>
      <c r="AF9" s="136">
        <v>203</v>
      </c>
      <c r="AI9" s="49">
        <f t="shared" si="3"/>
        <v>0</v>
      </c>
    </row>
    <row r="10" spans="1:35" ht="18" customHeight="1" thickBot="1">
      <c r="A10" s="28">
        <v>5</v>
      </c>
      <c r="B10" s="156"/>
      <c r="C10" s="96"/>
      <c r="D10" s="78"/>
      <c r="E10" s="134">
        <f t="shared" si="0"/>
      </c>
      <c r="F10" s="88"/>
      <c r="G10" s="89"/>
      <c r="H10" s="90">
        <f t="shared" si="1"/>
        <v>0</v>
      </c>
      <c r="I10" s="97"/>
      <c r="J10" s="90"/>
      <c r="K10" s="92" t="s">
        <v>103</v>
      </c>
      <c r="L10" s="93"/>
      <c r="M10" s="147"/>
      <c r="N10" s="5"/>
      <c r="O10" s="98"/>
      <c r="P10" s="148"/>
      <c r="Q10" s="6"/>
      <c r="R10" s="99"/>
      <c r="S10" s="31">
        <f t="shared" si="2"/>
      </c>
      <c r="T10" s="30">
        <f>IF(R10="低学年",IF($O$3="","",$O$3),IF(R10="共通",IF(#REF!="","",#REF!),""))</f>
      </c>
      <c r="V10" s="54" t="s">
        <v>19</v>
      </c>
      <c r="W10" s="55"/>
      <c r="AA10" s="135" t="s">
        <v>51</v>
      </c>
      <c r="AB10" s="136">
        <v>203</v>
      </c>
      <c r="AD10" s="49">
        <f ca="1" t="shared" si="4"/>
        <v>0.5469227527105017</v>
      </c>
      <c r="AE10" s="135" t="s">
        <v>115</v>
      </c>
      <c r="AF10" s="136">
        <v>300</v>
      </c>
      <c r="AI10" s="49">
        <f t="shared" si="3"/>
        <v>0</v>
      </c>
    </row>
    <row r="11" spans="1:35" ht="18" customHeight="1">
      <c r="A11" s="32">
        <v>6</v>
      </c>
      <c r="B11" s="154"/>
      <c r="C11" s="76"/>
      <c r="D11" s="100"/>
      <c r="E11" s="137">
        <f t="shared" si="0"/>
      </c>
      <c r="F11" s="101"/>
      <c r="G11" s="102"/>
      <c r="H11" s="103">
        <f t="shared" si="1"/>
        <v>0</v>
      </c>
      <c r="I11" s="104"/>
      <c r="J11" s="103"/>
      <c r="K11" s="105" t="s">
        <v>103</v>
      </c>
      <c r="L11" s="106"/>
      <c r="M11" s="149"/>
      <c r="N11" s="7"/>
      <c r="O11" s="107"/>
      <c r="P11" s="150"/>
      <c r="Q11" s="8"/>
      <c r="R11" s="108"/>
      <c r="S11" s="33">
        <f t="shared" si="2"/>
      </c>
      <c r="T11" s="34">
        <f>IF(R11="低学年",IF($O$3="","",$O$3),IF(R11="共通",IF(#REF!="","",#REF!),""))</f>
      </c>
      <c r="V11" s="56" t="s">
        <v>38</v>
      </c>
      <c r="W11" s="57" t="s">
        <v>39</v>
      </c>
      <c r="AA11" s="135" t="s">
        <v>52</v>
      </c>
      <c r="AB11" s="136">
        <v>300</v>
      </c>
      <c r="AD11" s="49">
        <f ca="1" t="shared" si="4"/>
        <v>0.5984367734555598</v>
      </c>
      <c r="AE11" s="135" t="s">
        <v>116</v>
      </c>
      <c r="AF11" s="136">
        <v>500</v>
      </c>
      <c r="AI11" s="49">
        <f t="shared" si="3"/>
        <v>0</v>
      </c>
    </row>
    <row r="12" spans="1:35" ht="18" customHeight="1">
      <c r="A12" s="28">
        <v>7</v>
      </c>
      <c r="B12" s="155"/>
      <c r="C12" s="87"/>
      <c r="D12" s="78"/>
      <c r="E12" s="134">
        <f t="shared" si="0"/>
      </c>
      <c r="F12" s="88"/>
      <c r="G12" s="89"/>
      <c r="H12" s="90">
        <f t="shared" si="1"/>
        <v>0</v>
      </c>
      <c r="I12" s="91"/>
      <c r="J12" s="90"/>
      <c r="K12" s="92" t="s">
        <v>103</v>
      </c>
      <c r="L12" s="93"/>
      <c r="M12" s="145"/>
      <c r="N12" s="3"/>
      <c r="O12" s="94"/>
      <c r="P12" s="146"/>
      <c r="Q12" s="4"/>
      <c r="R12" s="95"/>
      <c r="S12" s="29">
        <f t="shared" si="2"/>
      </c>
      <c r="T12" s="30">
        <f>IF(R12="低学年",IF($O$3="","",$O$3),IF(R12="共通",IF(#REF!="","",#REF!),""))</f>
      </c>
      <c r="V12" s="56" t="s">
        <v>40</v>
      </c>
      <c r="W12" s="57" t="s">
        <v>146</v>
      </c>
      <c r="AA12" s="135" t="s">
        <v>53</v>
      </c>
      <c r="AB12" s="136">
        <v>600</v>
      </c>
      <c r="AD12" s="49">
        <f ca="1" t="shared" si="4"/>
        <v>0.9872392866857945</v>
      </c>
      <c r="AE12" s="135" t="s">
        <v>117</v>
      </c>
      <c r="AF12" s="136">
        <v>600</v>
      </c>
      <c r="AI12" s="49">
        <f t="shared" si="3"/>
        <v>0</v>
      </c>
    </row>
    <row r="13" spans="1:35" ht="18" customHeight="1">
      <c r="A13" s="28">
        <v>8</v>
      </c>
      <c r="B13" s="155"/>
      <c r="C13" s="87"/>
      <c r="D13" s="78"/>
      <c r="E13" s="134">
        <f t="shared" si="0"/>
      </c>
      <c r="F13" s="88"/>
      <c r="G13" s="89"/>
      <c r="H13" s="90">
        <f t="shared" si="1"/>
        <v>0</v>
      </c>
      <c r="I13" s="91"/>
      <c r="J13" s="90"/>
      <c r="K13" s="92" t="s">
        <v>103</v>
      </c>
      <c r="L13" s="93"/>
      <c r="M13" s="145"/>
      <c r="N13" s="3"/>
      <c r="O13" s="94"/>
      <c r="P13" s="146"/>
      <c r="Q13" s="4"/>
      <c r="R13" s="95"/>
      <c r="S13" s="29">
        <f t="shared" si="2"/>
      </c>
      <c r="T13" s="30">
        <f>IF(R13="低学年",IF($O$3="","",$O$3),IF(R13="共通",IF(#REF!="","",#REF!),""))</f>
      </c>
      <c r="V13" s="56" t="s">
        <v>20</v>
      </c>
      <c r="W13" s="57" t="s">
        <v>147</v>
      </c>
      <c r="AA13" s="135" t="s">
        <v>54</v>
      </c>
      <c r="AB13" s="136">
        <v>800</v>
      </c>
      <c r="AD13" s="49">
        <f ca="1" t="shared" si="4"/>
        <v>0.8020431146010221</v>
      </c>
      <c r="AE13" s="135" t="s">
        <v>118</v>
      </c>
      <c r="AF13" s="136">
        <v>800</v>
      </c>
      <c r="AI13" s="49">
        <f t="shared" si="3"/>
        <v>0</v>
      </c>
    </row>
    <row r="14" spans="1:35" ht="18" customHeight="1">
      <c r="A14" s="28">
        <v>9</v>
      </c>
      <c r="B14" s="155"/>
      <c r="C14" s="87"/>
      <c r="D14" s="78"/>
      <c r="E14" s="134">
        <f t="shared" si="0"/>
      </c>
      <c r="F14" s="88"/>
      <c r="G14" s="89"/>
      <c r="H14" s="90">
        <f t="shared" si="1"/>
        <v>0</v>
      </c>
      <c r="I14" s="91"/>
      <c r="J14" s="90"/>
      <c r="K14" s="92" t="s">
        <v>103</v>
      </c>
      <c r="L14" s="93"/>
      <c r="M14" s="145"/>
      <c r="N14" s="3"/>
      <c r="O14" s="94"/>
      <c r="P14" s="146"/>
      <c r="Q14" s="4"/>
      <c r="R14" s="95"/>
      <c r="S14" s="29">
        <f t="shared" si="2"/>
      </c>
      <c r="T14" s="30">
        <f>IF(R14="低学年",IF($O$3="","",$O$3),IF(R14="共通",IF(#REF!="","",#REF!),""))</f>
      </c>
      <c r="V14" s="56" t="s">
        <v>41</v>
      </c>
      <c r="W14" s="54" t="s">
        <v>42</v>
      </c>
      <c r="AA14" s="135" t="s">
        <v>55</v>
      </c>
      <c r="AB14" s="136">
        <v>4200</v>
      </c>
      <c r="AD14" s="49">
        <f ca="1" t="shared" si="4"/>
        <v>0.884342864306001</v>
      </c>
      <c r="AE14" s="135" t="s">
        <v>109</v>
      </c>
      <c r="AF14" s="136">
        <v>801</v>
      </c>
      <c r="AI14" s="49">
        <f t="shared" si="3"/>
        <v>0</v>
      </c>
    </row>
    <row r="15" spans="1:35" ht="18" customHeight="1" thickBot="1">
      <c r="A15" s="28">
        <v>10</v>
      </c>
      <c r="B15" s="156"/>
      <c r="C15" s="96"/>
      <c r="D15" s="78"/>
      <c r="E15" s="134">
        <f t="shared" si="0"/>
      </c>
      <c r="F15" s="88"/>
      <c r="G15" s="89"/>
      <c r="H15" s="90">
        <f t="shared" si="1"/>
        <v>0</v>
      </c>
      <c r="I15" s="97"/>
      <c r="J15" s="90"/>
      <c r="K15" s="92" t="s">
        <v>103</v>
      </c>
      <c r="L15" s="109"/>
      <c r="M15" s="147"/>
      <c r="N15" s="5"/>
      <c r="O15" s="98"/>
      <c r="P15" s="148"/>
      <c r="Q15" s="6"/>
      <c r="R15" s="99"/>
      <c r="S15" s="31">
        <f t="shared" si="2"/>
      </c>
      <c r="T15" s="30">
        <f>IF(R15="低学年",IF($O$3="","",$O$3),IF(R15="共通",IF(#REF!="","",#REF!),""))</f>
      </c>
      <c r="V15" s="56" t="s">
        <v>43</v>
      </c>
      <c r="W15" s="54" t="s">
        <v>34</v>
      </c>
      <c r="AA15" s="135" t="s">
        <v>56</v>
      </c>
      <c r="AB15" s="136">
        <v>7100</v>
      </c>
      <c r="AD15" s="49">
        <f ca="1" t="shared" si="4"/>
        <v>0.1302074420287832</v>
      </c>
      <c r="AE15" s="135" t="s">
        <v>110</v>
      </c>
      <c r="AF15" s="136">
        <v>1000</v>
      </c>
      <c r="AI15" s="49">
        <f t="shared" si="3"/>
        <v>0</v>
      </c>
    </row>
    <row r="16" spans="1:35" ht="18" customHeight="1">
      <c r="A16" s="32">
        <v>11</v>
      </c>
      <c r="B16" s="154"/>
      <c r="C16" s="76"/>
      <c r="D16" s="100"/>
      <c r="E16" s="137">
        <f t="shared" si="0"/>
      </c>
      <c r="F16" s="101"/>
      <c r="G16" s="102"/>
      <c r="H16" s="103">
        <f t="shared" si="1"/>
        <v>0</v>
      </c>
      <c r="I16" s="104"/>
      <c r="J16" s="103"/>
      <c r="K16" s="105" t="s">
        <v>103</v>
      </c>
      <c r="L16" s="84"/>
      <c r="M16" s="149"/>
      <c r="N16" s="7"/>
      <c r="O16" s="107"/>
      <c r="P16" s="150"/>
      <c r="Q16" s="8"/>
      <c r="R16" s="108"/>
      <c r="S16" s="33">
        <f t="shared" si="2"/>
      </c>
      <c r="T16" s="34">
        <f>IF(R16="低学年",IF($O$3="","",$O$3),IF(R16="共通",IF(#REF!="","",#REF!),""))</f>
      </c>
      <c r="V16" s="56" t="s">
        <v>44</v>
      </c>
      <c r="W16" s="54" t="s">
        <v>35</v>
      </c>
      <c r="AA16" s="135" t="s">
        <v>57</v>
      </c>
      <c r="AB16" s="136">
        <v>7300</v>
      </c>
      <c r="AD16" s="49">
        <f ca="1" t="shared" si="4"/>
        <v>0.8565157805082599</v>
      </c>
      <c r="AE16" s="135" t="s">
        <v>111</v>
      </c>
      <c r="AF16" s="136">
        <v>3400</v>
      </c>
      <c r="AI16" s="49">
        <f t="shared" si="3"/>
        <v>0</v>
      </c>
    </row>
    <row r="17" spans="1:35" ht="18" customHeight="1">
      <c r="A17" s="28">
        <v>12</v>
      </c>
      <c r="B17" s="155"/>
      <c r="C17" s="87"/>
      <c r="D17" s="78"/>
      <c r="E17" s="134">
        <f t="shared" si="0"/>
      </c>
      <c r="F17" s="88"/>
      <c r="G17" s="89"/>
      <c r="H17" s="90">
        <f t="shared" si="1"/>
        <v>0</v>
      </c>
      <c r="I17" s="91"/>
      <c r="J17" s="90"/>
      <c r="K17" s="92" t="s">
        <v>103</v>
      </c>
      <c r="L17" s="93"/>
      <c r="M17" s="145"/>
      <c r="N17" s="3"/>
      <c r="O17" s="94"/>
      <c r="P17" s="146"/>
      <c r="Q17" s="4"/>
      <c r="R17" s="95"/>
      <c r="S17" s="29">
        <f t="shared" si="2"/>
      </c>
      <c r="T17" s="30">
        <f>IF(R17="低学年",IF($O$3="","",$O$3),IF(R17="共通",IF(#REF!="","",#REF!),""))</f>
      </c>
      <c r="V17" s="56" t="s">
        <v>150</v>
      </c>
      <c r="W17" s="54" t="s">
        <v>153</v>
      </c>
      <c r="AA17" s="135" t="s">
        <v>58</v>
      </c>
      <c r="AB17" s="136">
        <v>7301</v>
      </c>
      <c r="AD17" s="49">
        <f ca="1" t="shared" si="4"/>
        <v>0.8607925557465025</v>
      </c>
      <c r="AE17" s="135" t="s">
        <v>141</v>
      </c>
      <c r="AF17" s="136">
        <v>7100</v>
      </c>
      <c r="AI17" s="49">
        <f t="shared" si="3"/>
        <v>0</v>
      </c>
    </row>
    <row r="18" spans="1:35" ht="18" customHeight="1">
      <c r="A18" s="28">
        <v>13</v>
      </c>
      <c r="B18" s="155"/>
      <c r="C18" s="87"/>
      <c r="D18" s="78"/>
      <c r="E18" s="134">
        <f t="shared" si="0"/>
      </c>
      <c r="F18" s="88"/>
      <c r="G18" s="89">
        <f>IF($C18="","",VLOOKUP((((INT(($C18-1)/2))*2)+1),#REF!,6,FALSE))</f>
      </c>
      <c r="H18" s="90">
        <f t="shared" si="1"/>
        <v>0</v>
      </c>
      <c r="I18" s="91"/>
      <c r="J18" s="90"/>
      <c r="K18" s="92" t="s">
        <v>103</v>
      </c>
      <c r="L18" s="93"/>
      <c r="M18" s="145">
        <f aca="true" t="shared" si="5" ref="M18:M35">IF(L18="","",VLOOKUP(L18,$AE$7:$AF$21,2,FALSE))</f>
      </c>
      <c r="N18" s="3"/>
      <c r="O18" s="94"/>
      <c r="P18" s="146">
        <f aca="true" t="shared" si="6" ref="P18:P35">IF(O18="","",VLOOKUP(O18,$AE$7:$AF$21,2,FALSE))</f>
      </c>
      <c r="Q18" s="4"/>
      <c r="R18" s="95"/>
      <c r="S18" s="29">
        <f t="shared" si="2"/>
      </c>
      <c r="T18" s="30">
        <f>IF(R18="低学年",IF($O$3="","",$O$3),IF(R18="共通",IF(#REF!="","",#REF!),""))</f>
      </c>
      <c r="V18" s="56" t="s">
        <v>151</v>
      </c>
      <c r="W18" s="54" t="s">
        <v>45</v>
      </c>
      <c r="AA18" s="135" t="s">
        <v>59</v>
      </c>
      <c r="AB18" s="136">
        <v>8500</v>
      </c>
      <c r="AE18" s="135" t="s">
        <v>141</v>
      </c>
      <c r="AF18" s="136"/>
      <c r="AI18" s="49">
        <f t="shared" si="3"/>
        <v>0</v>
      </c>
    </row>
    <row r="19" spans="1:35" ht="18" customHeight="1">
      <c r="A19" s="28">
        <v>14</v>
      </c>
      <c r="B19" s="155"/>
      <c r="C19" s="87"/>
      <c r="D19" s="78"/>
      <c r="E19" s="134">
        <f t="shared" si="0"/>
      </c>
      <c r="F19" s="88"/>
      <c r="G19" s="89">
        <f>IF($C19="","",VLOOKUP((((INT(($C19-1)/2))*2)+1),#REF!,6,FALSE))</f>
      </c>
      <c r="H19" s="90">
        <f t="shared" si="1"/>
        <v>0</v>
      </c>
      <c r="I19" s="91"/>
      <c r="J19" s="90"/>
      <c r="K19" s="92" t="s">
        <v>103</v>
      </c>
      <c r="L19" s="93"/>
      <c r="M19" s="145">
        <f t="shared" si="5"/>
      </c>
      <c r="N19" s="3"/>
      <c r="O19" s="94"/>
      <c r="P19" s="146">
        <f t="shared" si="6"/>
      </c>
      <c r="Q19" s="4"/>
      <c r="R19" s="95"/>
      <c r="S19" s="29">
        <f t="shared" si="2"/>
      </c>
      <c r="T19" s="30">
        <f>IF(R19="低学年",IF($O$3="","",$O$3),IF(R19="共通",IF(#REF!="","",#REF!),""))</f>
      </c>
      <c r="V19" s="56" t="s">
        <v>152</v>
      </c>
      <c r="W19" s="135" t="s">
        <v>155</v>
      </c>
      <c r="X19" s="74" t="s">
        <v>156</v>
      </c>
      <c r="Y19" s="49" t="s">
        <v>157</v>
      </c>
      <c r="AA19" s="135" t="s">
        <v>60</v>
      </c>
      <c r="AB19" s="136">
        <v>8600.5</v>
      </c>
      <c r="AE19" s="49" t="s">
        <v>142</v>
      </c>
      <c r="AF19" s="136"/>
      <c r="AI19" s="49">
        <f t="shared" si="3"/>
        <v>0</v>
      </c>
    </row>
    <row r="20" spans="1:35" ht="18" customHeight="1" thickBot="1">
      <c r="A20" s="35">
        <v>15</v>
      </c>
      <c r="B20" s="156"/>
      <c r="C20" s="110"/>
      <c r="D20" s="111"/>
      <c r="E20" s="138">
        <f t="shared" si="0"/>
      </c>
      <c r="F20" s="112"/>
      <c r="G20" s="113">
        <f>IF($C20="","",VLOOKUP((((INT(($C20-1)/2))*2)+1),#REF!,6,FALSE))</f>
      </c>
      <c r="H20" s="114">
        <f t="shared" si="1"/>
        <v>0</v>
      </c>
      <c r="I20" s="97"/>
      <c r="J20" s="114"/>
      <c r="K20" s="115" t="s">
        <v>103</v>
      </c>
      <c r="L20" s="93"/>
      <c r="M20" s="147">
        <f t="shared" si="5"/>
      </c>
      <c r="N20" s="5"/>
      <c r="O20" s="98"/>
      <c r="P20" s="148">
        <f t="shared" si="6"/>
      </c>
      <c r="Q20" s="6"/>
      <c r="R20" s="99"/>
      <c r="S20" s="31">
        <f t="shared" si="2"/>
      </c>
      <c r="T20" s="36">
        <f>IF(R20="低学年",IF($O$3="","",$O$3),IF(R20="共通",IF(#REF!="","",#REF!),""))</f>
      </c>
      <c r="V20" s="56"/>
      <c r="AA20" s="135" t="s">
        <v>61</v>
      </c>
      <c r="AB20" s="136">
        <v>9020.6</v>
      </c>
      <c r="AE20" s="49" t="s">
        <v>142</v>
      </c>
      <c r="AF20" s="136"/>
      <c r="AI20" s="49">
        <f t="shared" si="3"/>
        <v>0</v>
      </c>
    </row>
    <row r="21" spans="1:35" ht="18" customHeight="1">
      <c r="A21" s="23">
        <v>16</v>
      </c>
      <c r="B21" s="154"/>
      <c r="C21" s="76"/>
      <c r="D21" s="77"/>
      <c r="E21" s="133">
        <f t="shared" si="0"/>
      </c>
      <c r="F21" s="79"/>
      <c r="G21" s="80">
        <f>IF($C21="","",VLOOKUP((((INT(($C21-1)/2))*2)+1),#REF!,6,FALSE))</f>
      </c>
      <c r="H21" s="82">
        <f t="shared" si="1"/>
        <v>0</v>
      </c>
      <c r="I21" s="104"/>
      <c r="J21" s="82"/>
      <c r="K21" s="83" t="s">
        <v>103</v>
      </c>
      <c r="L21" s="106"/>
      <c r="M21" s="149">
        <f t="shared" si="5"/>
      </c>
      <c r="N21" s="7"/>
      <c r="O21" s="107"/>
      <c r="P21" s="150">
        <f t="shared" si="6"/>
      </c>
      <c r="Q21" s="8"/>
      <c r="R21" s="108"/>
      <c r="S21" s="33">
        <f t="shared" si="2"/>
      </c>
      <c r="T21" s="27">
        <f>IF(R21="低学年",IF($O$3="","",$O$3),IF(R21="共通",IF(#REF!="","",#REF!),""))</f>
      </c>
      <c r="X21" s="71"/>
      <c r="AA21" s="135" t="s">
        <v>62</v>
      </c>
      <c r="AB21" s="136">
        <v>9440.7</v>
      </c>
      <c r="AE21" s="49" t="s">
        <v>139</v>
      </c>
      <c r="AF21" s="136"/>
      <c r="AI21" s="49">
        <f t="shared" si="3"/>
        <v>0</v>
      </c>
    </row>
    <row r="22" spans="1:35" ht="18" customHeight="1">
      <c r="A22" s="28">
        <v>17</v>
      </c>
      <c r="B22" s="155"/>
      <c r="C22" s="87"/>
      <c r="D22" s="78"/>
      <c r="E22" s="134">
        <f t="shared" si="0"/>
      </c>
      <c r="F22" s="88"/>
      <c r="G22" s="89">
        <f>IF($C22="","",VLOOKUP((((INT(($C22-1)/2))*2)+1),#REF!,6,FALSE))</f>
      </c>
      <c r="H22" s="90">
        <f t="shared" si="1"/>
        <v>0</v>
      </c>
      <c r="I22" s="91"/>
      <c r="J22" s="90"/>
      <c r="K22" s="92" t="s">
        <v>103</v>
      </c>
      <c r="L22" s="93"/>
      <c r="M22" s="145">
        <f t="shared" si="5"/>
      </c>
      <c r="N22" s="3"/>
      <c r="O22" s="94"/>
      <c r="P22" s="146">
        <f t="shared" si="6"/>
      </c>
      <c r="Q22" s="4"/>
      <c r="R22" s="95"/>
      <c r="S22" s="29">
        <f t="shared" si="2"/>
      </c>
      <c r="T22" s="30">
        <f>IF(R22="低学年",IF($O$3="","",$O$3),IF(R22="共通",IF(#REF!="","",#REF!),""))</f>
      </c>
      <c r="AA22" s="135" t="s">
        <v>63</v>
      </c>
      <c r="AB22" s="136">
        <v>9860.8</v>
      </c>
      <c r="AE22" s="135"/>
      <c r="AF22" s="136"/>
      <c r="AI22" s="49">
        <f t="shared" si="3"/>
        <v>0</v>
      </c>
    </row>
    <row r="23" spans="1:35" ht="18" customHeight="1">
      <c r="A23" s="28">
        <v>18</v>
      </c>
      <c r="B23" s="155"/>
      <c r="C23" s="87"/>
      <c r="D23" s="78"/>
      <c r="E23" s="134">
        <f t="shared" si="0"/>
      </c>
      <c r="F23" s="88"/>
      <c r="G23" s="89">
        <f>IF($C23="","",VLOOKUP((((INT(($C23-1)/2))*2)+1),#REF!,6,FALSE))</f>
      </c>
      <c r="H23" s="90">
        <f t="shared" si="1"/>
        <v>0</v>
      </c>
      <c r="I23" s="91"/>
      <c r="J23" s="90"/>
      <c r="K23" s="92" t="s">
        <v>103</v>
      </c>
      <c r="L23" s="93"/>
      <c r="M23" s="145">
        <f t="shared" si="5"/>
      </c>
      <c r="N23" s="3"/>
      <c r="O23" s="94"/>
      <c r="P23" s="146">
        <f t="shared" si="6"/>
      </c>
      <c r="Q23" s="4"/>
      <c r="R23" s="95"/>
      <c r="S23" s="29">
        <f t="shared" si="2"/>
      </c>
      <c r="T23" s="30">
        <f>IF(R23="低学年",IF($O$3="","",$O$3),IF(R23="共通",IF(#REF!="","",#REF!),""))</f>
      </c>
      <c r="AA23" s="135" t="s">
        <v>64</v>
      </c>
      <c r="AB23" s="136">
        <v>10280.9</v>
      </c>
      <c r="AE23" s="135"/>
      <c r="AF23" s="135"/>
      <c r="AI23" s="49">
        <f t="shared" si="3"/>
        <v>0</v>
      </c>
    </row>
    <row r="24" spans="1:35" ht="18" customHeight="1">
      <c r="A24" s="28">
        <v>19</v>
      </c>
      <c r="B24" s="155"/>
      <c r="C24" s="87"/>
      <c r="D24" s="78"/>
      <c r="E24" s="134">
        <f t="shared" si="0"/>
      </c>
      <c r="F24" s="88"/>
      <c r="G24" s="89">
        <f>IF($C24="","",VLOOKUP((((INT(($C24-1)/2))*2)+1),#REF!,6,FALSE))</f>
      </c>
      <c r="H24" s="90">
        <f t="shared" si="1"/>
        <v>0</v>
      </c>
      <c r="I24" s="91"/>
      <c r="J24" s="90"/>
      <c r="K24" s="92" t="s">
        <v>103</v>
      </c>
      <c r="L24" s="93"/>
      <c r="M24" s="145">
        <f t="shared" si="5"/>
      </c>
      <c r="N24" s="3"/>
      <c r="O24" s="94"/>
      <c r="P24" s="146">
        <f t="shared" si="6"/>
      </c>
      <c r="Q24" s="4"/>
      <c r="R24" s="95"/>
      <c r="S24" s="29">
        <f t="shared" si="2"/>
      </c>
      <c r="T24" s="30">
        <f>IF(R24="低学年",IF($O$3="","",$O$3),IF(R24="共通",IF(#REF!="","",#REF!),""))</f>
      </c>
      <c r="AA24" s="135" t="s">
        <v>65</v>
      </c>
      <c r="AB24" s="136">
        <v>10701</v>
      </c>
      <c r="AE24" s="139" t="s">
        <v>106</v>
      </c>
      <c r="AF24" s="136">
        <v>60104</v>
      </c>
      <c r="AG24" s="49">
        <f aca="true" t="shared" si="7" ref="AG24:AG33">COUNTIF($R$6:$R$35,AE24)</f>
        <v>0</v>
      </c>
      <c r="AH24" s="49">
        <f aca="true" t="shared" si="8" ref="AH24:AH33">IF(AG24&lt;4,0,IF(AG24&gt;6,2,1))</f>
        <v>0</v>
      </c>
      <c r="AI24" s="49">
        <f t="shared" si="3"/>
        <v>0</v>
      </c>
    </row>
    <row r="25" spans="1:35" ht="18" customHeight="1" thickBot="1">
      <c r="A25" s="35">
        <v>20</v>
      </c>
      <c r="B25" s="156"/>
      <c r="C25" s="110"/>
      <c r="D25" s="111"/>
      <c r="E25" s="138">
        <f t="shared" si="0"/>
      </c>
      <c r="F25" s="112"/>
      <c r="G25" s="113">
        <f>IF($C25="","",VLOOKUP((((INT(($C25-1)/2))*2)+1),#REF!,6,FALSE))</f>
      </c>
      <c r="H25" s="114">
        <f t="shared" si="1"/>
        <v>0</v>
      </c>
      <c r="I25" s="97"/>
      <c r="J25" s="114"/>
      <c r="K25" s="115" t="s">
        <v>103</v>
      </c>
      <c r="L25" s="109"/>
      <c r="M25" s="147">
        <f t="shared" si="5"/>
      </c>
      <c r="N25" s="5"/>
      <c r="O25" s="98"/>
      <c r="P25" s="148">
        <f t="shared" si="6"/>
      </c>
      <c r="Q25" s="6"/>
      <c r="R25" s="99"/>
      <c r="S25" s="31">
        <f t="shared" si="2"/>
      </c>
      <c r="T25" s="36">
        <f>IF(R25="低学年",IF($O$3="","",$O$3),IF(R25="共通",IF(#REF!="","",#REF!),""))</f>
      </c>
      <c r="AA25" s="135" t="s">
        <v>66</v>
      </c>
      <c r="AB25" s="136">
        <v>11121.1</v>
      </c>
      <c r="AE25" s="58" t="s">
        <v>107</v>
      </c>
      <c r="AF25" s="136">
        <v>60104</v>
      </c>
      <c r="AG25" s="49">
        <f t="shared" si="7"/>
        <v>0</v>
      </c>
      <c r="AH25" s="49">
        <f t="shared" si="8"/>
        <v>0</v>
      </c>
      <c r="AI25" s="49">
        <f t="shared" si="3"/>
        <v>0</v>
      </c>
    </row>
    <row r="26" spans="1:35" ht="18" customHeight="1">
      <c r="A26" s="23">
        <v>21</v>
      </c>
      <c r="B26" s="154"/>
      <c r="C26" s="76"/>
      <c r="D26" s="77"/>
      <c r="E26" s="133">
        <f t="shared" si="0"/>
      </c>
      <c r="F26" s="79"/>
      <c r="G26" s="80">
        <f>IF($C26="","",VLOOKUP((((INT(($C26-1)/2))*2)+1),#REF!,6,FALSE))</f>
      </c>
      <c r="H26" s="82">
        <f t="shared" si="1"/>
        <v>0</v>
      </c>
      <c r="I26" s="104"/>
      <c r="J26" s="82"/>
      <c r="K26" s="83" t="s">
        <v>103</v>
      </c>
      <c r="L26" s="84"/>
      <c r="M26" s="149">
        <f t="shared" si="5"/>
      </c>
      <c r="N26" s="7"/>
      <c r="O26" s="107"/>
      <c r="P26" s="150">
        <f t="shared" si="6"/>
      </c>
      <c r="Q26" s="8"/>
      <c r="R26" s="108"/>
      <c r="S26" s="33">
        <f t="shared" si="2"/>
      </c>
      <c r="T26" s="27">
        <f>IF(R26="低学年",IF($O$3="","",$O$3),IF(R26="共通",IF(#REF!="","",#REF!),""))</f>
      </c>
      <c r="AA26" s="135" t="s">
        <v>67</v>
      </c>
      <c r="AB26" s="136">
        <v>11541.2</v>
      </c>
      <c r="AE26" s="58" t="s">
        <v>108</v>
      </c>
      <c r="AF26" s="136">
        <v>60104</v>
      </c>
      <c r="AG26" s="49">
        <f t="shared" si="7"/>
        <v>0</v>
      </c>
      <c r="AH26" s="49">
        <f t="shared" si="8"/>
        <v>0</v>
      </c>
      <c r="AI26" s="49">
        <f t="shared" si="3"/>
        <v>0</v>
      </c>
    </row>
    <row r="27" spans="1:35" ht="18" customHeight="1">
      <c r="A27" s="28">
        <v>22</v>
      </c>
      <c r="B27" s="155"/>
      <c r="C27" s="87"/>
      <c r="D27" s="78"/>
      <c r="E27" s="134">
        <f t="shared" si="0"/>
      </c>
      <c r="F27" s="88"/>
      <c r="G27" s="89">
        <f>IF($C27="","",VLOOKUP((((INT(($C27-1)/2))*2)+1),#REF!,6,FALSE))</f>
      </c>
      <c r="H27" s="90">
        <f t="shared" si="1"/>
        <v>0</v>
      </c>
      <c r="I27" s="91"/>
      <c r="J27" s="90"/>
      <c r="K27" s="92" t="s">
        <v>103</v>
      </c>
      <c r="L27" s="93"/>
      <c r="M27" s="145">
        <f t="shared" si="5"/>
      </c>
      <c r="N27" s="3"/>
      <c r="O27" s="94"/>
      <c r="P27" s="146">
        <f t="shared" si="6"/>
      </c>
      <c r="Q27" s="4"/>
      <c r="R27" s="95"/>
      <c r="S27" s="29">
        <f t="shared" si="2"/>
      </c>
      <c r="T27" s="30">
        <f>IF(R27="低学年",IF($O$3="","",$O$3),IF(R27="共通",IF(#REF!="","",#REF!),""))</f>
      </c>
      <c r="AA27" s="135" t="s">
        <v>68</v>
      </c>
      <c r="AB27" s="136">
        <v>11961.3</v>
      </c>
      <c r="AE27" s="58" t="s">
        <v>140</v>
      </c>
      <c r="AF27" s="136">
        <v>60104</v>
      </c>
      <c r="AG27" s="49">
        <f t="shared" si="7"/>
        <v>0</v>
      </c>
      <c r="AH27" s="49">
        <f t="shared" si="8"/>
        <v>0</v>
      </c>
      <c r="AI27" s="49">
        <f t="shared" si="3"/>
        <v>0</v>
      </c>
    </row>
    <row r="28" spans="1:35" ht="18" customHeight="1">
      <c r="A28" s="28">
        <v>23</v>
      </c>
      <c r="B28" s="155"/>
      <c r="C28" s="87"/>
      <c r="D28" s="78"/>
      <c r="E28" s="134">
        <f t="shared" si="0"/>
      </c>
      <c r="F28" s="88"/>
      <c r="G28" s="89">
        <f>IF($C28="","",VLOOKUP((((INT(($C28-1)/2))*2)+1),#REF!,6,FALSE))</f>
      </c>
      <c r="H28" s="90">
        <f t="shared" si="1"/>
        <v>0</v>
      </c>
      <c r="I28" s="91"/>
      <c r="J28" s="90"/>
      <c r="K28" s="92" t="s">
        <v>103</v>
      </c>
      <c r="L28" s="93"/>
      <c r="M28" s="145">
        <f t="shared" si="5"/>
      </c>
      <c r="N28" s="3"/>
      <c r="O28" s="94"/>
      <c r="P28" s="146">
        <f t="shared" si="6"/>
      </c>
      <c r="Q28" s="4"/>
      <c r="R28" s="95"/>
      <c r="S28" s="29">
        <f t="shared" si="2"/>
      </c>
      <c r="T28" s="30">
        <f>IF(R28="低学年",IF($O$3="","",$O$3),IF(R28="共通",IF(#REF!="","",#REF!),""))</f>
      </c>
      <c r="AA28" s="135" t="s">
        <v>69</v>
      </c>
      <c r="AB28" s="136">
        <v>12381.4</v>
      </c>
      <c r="AE28" s="58" t="s">
        <v>140</v>
      </c>
      <c r="AF28" s="136">
        <v>60104</v>
      </c>
      <c r="AG28" s="49">
        <f t="shared" si="7"/>
        <v>0</v>
      </c>
      <c r="AH28" s="49">
        <f t="shared" si="8"/>
        <v>0</v>
      </c>
      <c r="AI28" s="49">
        <f t="shared" si="3"/>
        <v>0</v>
      </c>
    </row>
    <row r="29" spans="1:35" ht="18" customHeight="1">
      <c r="A29" s="28">
        <v>24</v>
      </c>
      <c r="B29" s="155"/>
      <c r="C29" s="87"/>
      <c r="D29" s="78"/>
      <c r="E29" s="134">
        <f t="shared" si="0"/>
      </c>
      <c r="F29" s="88"/>
      <c r="G29" s="89">
        <f>IF($C29="","",VLOOKUP((((INT(($C29-1)/2))*2)+1),#REF!,6,FALSE))</f>
      </c>
      <c r="H29" s="90">
        <f t="shared" si="1"/>
        <v>0</v>
      </c>
      <c r="I29" s="91"/>
      <c r="J29" s="90"/>
      <c r="K29" s="92" t="s">
        <v>103</v>
      </c>
      <c r="L29" s="93"/>
      <c r="M29" s="145">
        <f t="shared" si="5"/>
      </c>
      <c r="N29" s="3"/>
      <c r="O29" s="94"/>
      <c r="P29" s="146">
        <f t="shared" si="6"/>
      </c>
      <c r="Q29" s="4"/>
      <c r="R29" s="95"/>
      <c r="S29" s="29">
        <f t="shared" si="2"/>
      </c>
      <c r="T29" s="30">
        <f>IF(R29="低学年",IF($O$3="","",$O$3),IF(R29="共通",IF(#REF!="","",#REF!),""))</f>
      </c>
      <c r="AA29" s="135" t="s">
        <v>70</v>
      </c>
      <c r="AB29" s="136">
        <v>12801.5</v>
      </c>
      <c r="AE29" s="58" t="s">
        <v>140</v>
      </c>
      <c r="AF29" s="136">
        <v>60100</v>
      </c>
      <c r="AG29" s="49">
        <f t="shared" si="7"/>
        <v>0</v>
      </c>
      <c r="AH29" s="49">
        <f t="shared" si="8"/>
        <v>0</v>
      </c>
      <c r="AI29" s="49">
        <f t="shared" si="3"/>
        <v>0</v>
      </c>
    </row>
    <row r="30" spans="1:35" ht="18" customHeight="1" thickBot="1">
      <c r="A30" s="35">
        <v>25</v>
      </c>
      <c r="B30" s="156"/>
      <c r="C30" s="110"/>
      <c r="D30" s="111"/>
      <c r="E30" s="138">
        <f t="shared" si="0"/>
      </c>
      <c r="F30" s="112"/>
      <c r="G30" s="113">
        <f>IF($C30="","",VLOOKUP((((INT(($C30-1)/2))*2)+1),#REF!,6,FALSE))</f>
      </c>
      <c r="H30" s="114">
        <f t="shared" si="1"/>
        <v>0</v>
      </c>
      <c r="I30" s="97"/>
      <c r="J30" s="114"/>
      <c r="K30" s="115" t="s">
        <v>103</v>
      </c>
      <c r="L30" s="93"/>
      <c r="M30" s="147">
        <f t="shared" si="5"/>
      </c>
      <c r="N30" s="5"/>
      <c r="O30" s="98"/>
      <c r="P30" s="148">
        <f t="shared" si="6"/>
      </c>
      <c r="Q30" s="6"/>
      <c r="R30" s="99"/>
      <c r="S30" s="31">
        <f t="shared" si="2"/>
      </c>
      <c r="T30" s="36">
        <f>IF(R30="低学年",IF($O$3="","",$O$3),IF(R30="共通",IF(#REF!="","",#REF!),""))</f>
      </c>
      <c r="AA30" s="135" t="s">
        <v>71</v>
      </c>
      <c r="AB30" s="136">
        <v>13221.6</v>
      </c>
      <c r="AE30" s="58" t="s">
        <v>148</v>
      </c>
      <c r="AF30" s="136">
        <v>60100</v>
      </c>
      <c r="AG30" s="49">
        <f t="shared" si="7"/>
        <v>0</v>
      </c>
      <c r="AH30" s="49">
        <f t="shared" si="8"/>
        <v>0</v>
      </c>
      <c r="AI30" s="49">
        <f t="shared" si="3"/>
        <v>0</v>
      </c>
    </row>
    <row r="31" spans="1:35" ht="18" customHeight="1">
      <c r="A31" s="23">
        <v>26</v>
      </c>
      <c r="B31" s="154"/>
      <c r="C31" s="76"/>
      <c r="D31" s="77"/>
      <c r="E31" s="133">
        <f t="shared" si="0"/>
      </c>
      <c r="F31" s="79"/>
      <c r="G31" s="80">
        <f>IF($C31="","",VLOOKUP((((INT(($C31-1)/2))*2)+1),#REF!,6,FALSE))</f>
      </c>
      <c r="H31" s="82">
        <f t="shared" si="1"/>
        <v>0</v>
      </c>
      <c r="I31" s="104"/>
      <c r="J31" s="82"/>
      <c r="K31" s="83" t="s">
        <v>103</v>
      </c>
      <c r="L31" s="106"/>
      <c r="M31" s="149">
        <f t="shared" si="5"/>
      </c>
      <c r="N31" s="7"/>
      <c r="O31" s="107"/>
      <c r="P31" s="150">
        <f t="shared" si="6"/>
      </c>
      <c r="Q31" s="8"/>
      <c r="R31" s="108"/>
      <c r="S31" s="33">
        <f t="shared" si="2"/>
      </c>
      <c r="T31" s="27">
        <f>IF(R31="低学年",IF($O$3="","",$O$3),IF(R31="共通",IF(#REF!="","",#REF!),""))</f>
      </c>
      <c r="AA31" s="135" t="s">
        <v>72</v>
      </c>
      <c r="AB31" s="136">
        <v>13641.7</v>
      </c>
      <c r="AE31" s="58" t="s">
        <v>149</v>
      </c>
      <c r="AF31" s="136">
        <v>60100</v>
      </c>
      <c r="AG31" s="49">
        <f t="shared" si="7"/>
        <v>0</v>
      </c>
      <c r="AH31" s="49">
        <f t="shared" si="8"/>
        <v>0</v>
      </c>
      <c r="AI31" s="49">
        <f t="shared" si="3"/>
        <v>0</v>
      </c>
    </row>
    <row r="32" spans="1:35" ht="18" customHeight="1">
      <c r="A32" s="28">
        <v>27</v>
      </c>
      <c r="B32" s="155"/>
      <c r="C32" s="87"/>
      <c r="D32" s="78"/>
      <c r="E32" s="134">
        <f t="shared" si="0"/>
      </c>
      <c r="F32" s="88"/>
      <c r="G32" s="89">
        <f>IF($C32="","",VLOOKUP((((INT(($C32-1)/2))*2)+1),#REF!,6,FALSE))</f>
      </c>
      <c r="H32" s="90">
        <f t="shared" si="1"/>
        <v>0</v>
      </c>
      <c r="I32" s="91"/>
      <c r="J32" s="90"/>
      <c r="K32" s="92" t="s">
        <v>103</v>
      </c>
      <c r="L32" s="93"/>
      <c r="M32" s="145">
        <f t="shared" si="5"/>
      </c>
      <c r="N32" s="3"/>
      <c r="O32" s="94"/>
      <c r="P32" s="146">
        <f t="shared" si="6"/>
      </c>
      <c r="Q32" s="4"/>
      <c r="R32" s="95"/>
      <c r="S32" s="29">
        <f t="shared" si="2"/>
      </c>
      <c r="T32" s="30">
        <f>IF(R32="低学年",IF($O$3="","",$O$3),IF(R32="共通",IF(#REF!="","",#REF!),""))</f>
      </c>
      <c r="AA32" s="135" t="s">
        <v>73</v>
      </c>
      <c r="AB32" s="136">
        <v>14061.8</v>
      </c>
      <c r="AE32" s="58" t="s">
        <v>140</v>
      </c>
      <c r="AF32" s="136">
        <v>60100</v>
      </c>
      <c r="AG32" s="49">
        <f t="shared" si="7"/>
        <v>0</v>
      </c>
      <c r="AH32" s="49">
        <f t="shared" si="8"/>
        <v>0</v>
      </c>
      <c r="AI32" s="49">
        <f t="shared" si="3"/>
        <v>0</v>
      </c>
    </row>
    <row r="33" spans="1:35" ht="18" customHeight="1">
      <c r="A33" s="28">
        <v>28</v>
      </c>
      <c r="B33" s="155"/>
      <c r="C33" s="87"/>
      <c r="D33" s="78"/>
      <c r="E33" s="134">
        <f t="shared" si="0"/>
      </c>
      <c r="F33" s="88"/>
      <c r="G33" s="89">
        <f>IF($C33="","",VLOOKUP((((INT(($C33-1)/2))*2)+1),#REF!,6,FALSE))</f>
      </c>
      <c r="H33" s="90">
        <f t="shared" si="1"/>
        <v>0</v>
      </c>
      <c r="I33" s="91"/>
      <c r="J33" s="90"/>
      <c r="K33" s="92" t="s">
        <v>103</v>
      </c>
      <c r="L33" s="93"/>
      <c r="M33" s="145">
        <f t="shared" si="5"/>
      </c>
      <c r="N33" s="3"/>
      <c r="O33" s="94"/>
      <c r="P33" s="146">
        <f t="shared" si="6"/>
      </c>
      <c r="Q33" s="4"/>
      <c r="R33" s="95"/>
      <c r="S33" s="29">
        <f t="shared" si="2"/>
      </c>
      <c r="T33" s="30">
        <f>IF(R33="低学年",IF($O$3="","",$O$3),IF(R33="共通",IF(#REF!="","",#REF!),""))</f>
      </c>
      <c r="AA33" s="135" t="s">
        <v>74</v>
      </c>
      <c r="AB33" s="136">
        <v>14481.9</v>
      </c>
      <c r="AE33" s="58" t="s">
        <v>140</v>
      </c>
      <c r="AF33" s="136">
        <v>60100</v>
      </c>
      <c r="AG33" s="49">
        <f t="shared" si="7"/>
        <v>0</v>
      </c>
      <c r="AH33" s="49">
        <f t="shared" si="8"/>
        <v>0</v>
      </c>
      <c r="AI33" s="49">
        <f t="shared" si="3"/>
        <v>0</v>
      </c>
    </row>
    <row r="34" spans="1:35" ht="18" customHeight="1">
      <c r="A34" s="28">
        <v>29</v>
      </c>
      <c r="B34" s="155"/>
      <c r="C34" s="87"/>
      <c r="D34" s="78"/>
      <c r="E34" s="134">
        <f t="shared" si="0"/>
      </c>
      <c r="F34" s="88"/>
      <c r="G34" s="89">
        <f>IF($C34="","",VLOOKUP((((INT(($C34-1)/2))*2)+1),#REF!,6,FALSE))</f>
      </c>
      <c r="H34" s="90">
        <f t="shared" si="1"/>
        <v>0</v>
      </c>
      <c r="I34" s="91"/>
      <c r="J34" s="90"/>
      <c r="K34" s="92" t="s">
        <v>103</v>
      </c>
      <c r="L34" s="93"/>
      <c r="M34" s="145">
        <f t="shared" si="5"/>
      </c>
      <c r="N34" s="3"/>
      <c r="O34" s="94"/>
      <c r="P34" s="146">
        <f t="shared" si="6"/>
      </c>
      <c r="Q34" s="4"/>
      <c r="R34" s="95"/>
      <c r="S34" s="29">
        <f t="shared" si="2"/>
      </c>
      <c r="T34" s="30">
        <f>IF(R34="低学年",IF($O$3="","",$O$3),IF(R34="共通",IF(#REF!="","",#REF!),""))</f>
      </c>
      <c r="AA34" s="135" t="s">
        <v>75</v>
      </c>
      <c r="AB34" s="136">
        <v>14902</v>
      </c>
      <c r="AE34" s="58" t="s">
        <v>140</v>
      </c>
      <c r="AI34" s="49">
        <f t="shared" si="3"/>
        <v>0</v>
      </c>
    </row>
    <row r="35" spans="1:35" ht="18" customHeight="1" thickBot="1">
      <c r="A35" s="35">
        <v>30</v>
      </c>
      <c r="B35" s="156"/>
      <c r="C35" s="110"/>
      <c r="D35" s="111"/>
      <c r="E35" s="138">
        <f t="shared" si="0"/>
      </c>
      <c r="F35" s="112"/>
      <c r="G35" s="113">
        <f>IF($C35="","",VLOOKUP((((INT(($C35-1)/2))*2)+1),#REF!,6,FALSE))</f>
      </c>
      <c r="H35" s="114">
        <f t="shared" si="1"/>
        <v>0</v>
      </c>
      <c r="I35" s="97"/>
      <c r="J35" s="114"/>
      <c r="K35" s="115" t="s">
        <v>103</v>
      </c>
      <c r="L35" s="109"/>
      <c r="M35" s="147">
        <f t="shared" si="5"/>
      </c>
      <c r="N35" s="5"/>
      <c r="O35" s="98"/>
      <c r="P35" s="148">
        <f t="shared" si="6"/>
      </c>
      <c r="Q35" s="6"/>
      <c r="R35" s="99"/>
      <c r="S35" s="31">
        <f t="shared" si="2"/>
      </c>
      <c r="T35" s="36">
        <f>IF(R35="低学年",IF($O$3="","",$O$3),IF(R35="共通",IF(#REF!="","",#REF!),""))</f>
      </c>
      <c r="AA35" s="135" t="s">
        <v>76</v>
      </c>
      <c r="AB35" s="136">
        <v>15322.1</v>
      </c>
      <c r="AE35" s="58" t="s">
        <v>140</v>
      </c>
      <c r="AI35" s="49">
        <f t="shared" si="3"/>
        <v>0</v>
      </c>
    </row>
    <row r="36" spans="1:28" ht="18" customHeight="1">
      <c r="A36" s="43" t="s">
        <v>98</v>
      </c>
      <c r="B36" s="47"/>
      <c r="C36" s="43"/>
      <c r="D36" s="43"/>
      <c r="E36" s="25"/>
      <c r="F36" s="140"/>
      <c r="G36" s="24"/>
      <c r="H36" s="25"/>
      <c r="I36" s="44"/>
      <c r="J36" s="25"/>
      <c r="K36" s="25"/>
      <c r="L36" s="140"/>
      <c r="M36" s="45"/>
      <c r="N36" s="141"/>
      <c r="O36" s="140"/>
      <c r="P36" s="45"/>
      <c r="Q36" s="141"/>
      <c r="R36" s="140"/>
      <c r="S36" s="45"/>
      <c r="T36" s="46"/>
      <c r="AA36" s="135" t="s">
        <v>77</v>
      </c>
      <c r="AB36" s="136"/>
    </row>
    <row r="37" spans="1:28" ht="18" customHeight="1">
      <c r="A37" s="158" t="s">
        <v>99</v>
      </c>
      <c r="B37" s="159"/>
      <c r="C37" s="160"/>
      <c r="D37" s="39" t="s">
        <v>100</v>
      </c>
      <c r="E37" s="39" t="s">
        <v>8</v>
      </c>
      <c r="F37" s="37"/>
      <c r="G37" s="37"/>
      <c r="H37" s="37"/>
      <c r="I37" s="37"/>
      <c r="J37" s="37"/>
      <c r="K37" s="37"/>
      <c r="L37" s="38"/>
      <c r="M37" s="38"/>
      <c r="N37" s="38"/>
      <c r="O37" s="38"/>
      <c r="P37" s="38"/>
      <c r="Q37" s="38"/>
      <c r="R37" s="38"/>
      <c r="S37" s="38"/>
      <c r="T37" s="38"/>
      <c r="AA37" s="135" t="s">
        <v>78</v>
      </c>
      <c r="AB37" s="136">
        <v>15742.2</v>
      </c>
    </row>
    <row r="38" spans="1:28" ht="18" customHeight="1">
      <c r="A38" s="161" t="s">
        <v>123</v>
      </c>
      <c r="B38" s="159"/>
      <c r="C38" s="160"/>
      <c r="D38" s="151"/>
      <c r="E38" s="66">
        <f>D38*600</f>
        <v>0</v>
      </c>
      <c r="F38" s="11"/>
      <c r="G38" s="11"/>
      <c r="H38" s="11"/>
      <c r="I38" s="11"/>
      <c r="J38" s="11"/>
      <c r="K38" s="11"/>
      <c r="L38" s="163" t="s">
        <v>29</v>
      </c>
      <c r="M38" s="163"/>
      <c r="N38" s="163"/>
      <c r="O38" s="188"/>
      <c r="P38" s="188"/>
      <c r="Q38" s="189"/>
      <c r="R38" s="189"/>
      <c r="S38" s="189"/>
      <c r="T38" s="189"/>
      <c r="AA38" s="135" t="s">
        <v>79</v>
      </c>
      <c r="AB38" s="136">
        <v>16162.3</v>
      </c>
    </row>
    <row r="39" spans="1:28" ht="18" customHeight="1">
      <c r="A39" s="161" t="s">
        <v>124</v>
      </c>
      <c r="B39" s="159"/>
      <c r="C39" s="160"/>
      <c r="D39" s="151"/>
      <c r="E39" s="66">
        <f>D39*1000</f>
        <v>0</v>
      </c>
      <c r="F39" s="11"/>
      <c r="G39" s="11"/>
      <c r="H39" s="11"/>
      <c r="I39" s="11"/>
      <c r="J39" s="11"/>
      <c r="K39" s="11"/>
      <c r="L39" s="163" t="s">
        <v>30</v>
      </c>
      <c r="M39" s="163"/>
      <c r="N39" s="163"/>
      <c r="O39" s="187"/>
      <c r="P39" s="187"/>
      <c r="Q39" s="187"/>
      <c r="R39" s="187"/>
      <c r="S39" s="1"/>
      <c r="T39" s="1"/>
      <c r="AA39" s="135" t="s">
        <v>80</v>
      </c>
      <c r="AB39" s="136">
        <v>16582.4</v>
      </c>
    </row>
    <row r="40" spans="1:28" ht="18" customHeight="1">
      <c r="A40" s="161" t="s">
        <v>125</v>
      </c>
      <c r="B40" s="159"/>
      <c r="C40" s="160"/>
      <c r="D40" s="151"/>
      <c r="E40" s="66">
        <f>D40*2000</f>
        <v>0</v>
      </c>
      <c r="F40" s="40"/>
      <c r="G40" s="11"/>
      <c r="H40" s="11"/>
      <c r="I40" s="11"/>
      <c r="J40" s="11"/>
      <c r="K40" s="11"/>
      <c r="L40" s="163" t="s">
        <v>31</v>
      </c>
      <c r="M40" s="163"/>
      <c r="N40" s="163"/>
      <c r="O40" s="187"/>
      <c r="P40" s="187"/>
      <c r="Q40" s="187"/>
      <c r="R40" s="187"/>
      <c r="S40" s="1"/>
      <c r="T40" s="1"/>
      <c r="AA40" s="135" t="s">
        <v>81</v>
      </c>
      <c r="AB40" s="136">
        <v>17002.5</v>
      </c>
    </row>
    <row r="41" spans="1:28" ht="18" customHeight="1">
      <c r="A41" s="161" t="s">
        <v>126</v>
      </c>
      <c r="B41" s="159"/>
      <c r="C41" s="160"/>
      <c r="D41" s="151"/>
      <c r="E41" s="66">
        <f>D41*300</f>
        <v>0</v>
      </c>
      <c r="F41" s="40"/>
      <c r="G41" s="11"/>
      <c r="H41" s="11"/>
      <c r="I41" s="11"/>
      <c r="J41" s="11"/>
      <c r="K41" s="11"/>
      <c r="L41" s="163" t="s">
        <v>36</v>
      </c>
      <c r="M41" s="163"/>
      <c r="N41" s="163"/>
      <c r="O41" s="173"/>
      <c r="P41" s="173"/>
      <c r="Q41" s="174"/>
      <c r="R41" s="174"/>
      <c r="S41" s="174"/>
      <c r="T41" s="174"/>
      <c r="AA41" s="135" t="s">
        <v>82</v>
      </c>
      <c r="AB41" s="136">
        <v>17422.6</v>
      </c>
    </row>
    <row r="42" spans="1:28" ht="18" customHeight="1">
      <c r="A42" s="161" t="s">
        <v>9</v>
      </c>
      <c r="B42" s="180"/>
      <c r="C42" s="181"/>
      <c r="D42" s="151"/>
      <c r="E42" s="66">
        <f>SUM(E38:E41)</f>
        <v>0</v>
      </c>
      <c r="F42" s="40"/>
      <c r="G42" s="11"/>
      <c r="H42" s="11"/>
      <c r="I42" s="11"/>
      <c r="J42" s="11"/>
      <c r="K42" s="11"/>
      <c r="L42" s="163" t="s">
        <v>37</v>
      </c>
      <c r="M42" s="163"/>
      <c r="N42" s="163"/>
      <c r="O42" s="173"/>
      <c r="P42" s="173"/>
      <c r="Q42" s="174"/>
      <c r="R42" s="174"/>
      <c r="S42" s="174"/>
      <c r="T42" s="174"/>
      <c r="AA42" s="135" t="s">
        <v>83</v>
      </c>
      <c r="AB42" s="136">
        <v>17842.7</v>
      </c>
    </row>
    <row r="43" spans="1:28" ht="18" customHeight="1">
      <c r="A43" s="175" t="s">
        <v>127</v>
      </c>
      <c r="B43" s="176"/>
      <c r="C43" s="177"/>
      <c r="D43" s="152"/>
      <c r="E43" s="153"/>
      <c r="F43" s="40"/>
      <c r="G43" s="11"/>
      <c r="H43" s="11"/>
      <c r="I43" s="11"/>
      <c r="J43" s="11"/>
      <c r="K43" s="11"/>
      <c r="L43" s="172"/>
      <c r="M43" s="172"/>
      <c r="N43" s="172"/>
      <c r="O43" s="171"/>
      <c r="P43" s="171"/>
      <c r="Q43" s="171"/>
      <c r="R43" s="171"/>
      <c r="S43" s="142"/>
      <c r="T43" s="142"/>
      <c r="AA43" s="135" t="s">
        <v>84</v>
      </c>
      <c r="AB43" s="136">
        <v>18262.8</v>
      </c>
    </row>
    <row r="44" spans="1:28" ht="18" customHeight="1">
      <c r="A44" s="37"/>
      <c r="B44" s="37"/>
      <c r="C44" s="40"/>
      <c r="D44" s="40"/>
      <c r="E44" s="11"/>
      <c r="F44" s="40"/>
      <c r="G44" s="11"/>
      <c r="H44" s="11"/>
      <c r="I44" s="11"/>
      <c r="J44" s="11"/>
      <c r="K44" s="11"/>
      <c r="L44" s="10"/>
      <c r="M44" s="10"/>
      <c r="N44" s="10"/>
      <c r="O44" s="10"/>
      <c r="P44" s="10"/>
      <c r="Q44" s="10"/>
      <c r="R44" s="10"/>
      <c r="S44" s="10"/>
      <c r="T44" s="10"/>
      <c r="AA44" s="135" t="s">
        <v>85</v>
      </c>
      <c r="AB44" s="136">
        <v>18682.9</v>
      </c>
    </row>
    <row r="45" spans="1:28" ht="18" customHeight="1">
      <c r="A45" s="37"/>
      <c r="B45" s="37"/>
      <c r="C45" s="40"/>
      <c r="D45" s="40"/>
      <c r="E45" s="11"/>
      <c r="F45" s="40"/>
      <c r="G45" s="11"/>
      <c r="H45" s="11"/>
      <c r="I45" s="11"/>
      <c r="J45" s="11"/>
      <c r="K45" s="11"/>
      <c r="L45" s="62"/>
      <c r="M45" s="62"/>
      <c r="N45" s="62"/>
      <c r="O45" s="162"/>
      <c r="P45" s="162"/>
      <c r="Q45" s="162"/>
      <c r="R45" s="63"/>
      <c r="S45" s="63"/>
      <c r="T45" s="63"/>
      <c r="AA45" s="135" t="s">
        <v>86</v>
      </c>
      <c r="AB45" s="136">
        <v>19103</v>
      </c>
    </row>
    <row r="46" spans="1:28" ht="18" customHeight="1">
      <c r="A46" s="37"/>
      <c r="B46" s="11"/>
      <c r="C46" s="64"/>
      <c r="D46" s="64"/>
      <c r="E46" s="11"/>
      <c r="F46" s="64"/>
      <c r="G46" s="11"/>
      <c r="H46" s="11"/>
      <c r="I46" s="11"/>
      <c r="J46" s="11"/>
      <c r="K46" s="11"/>
      <c r="L46" s="62"/>
      <c r="M46" s="62"/>
      <c r="N46" s="62"/>
      <c r="O46" s="62"/>
      <c r="P46" s="62"/>
      <c r="Q46" s="62"/>
      <c r="R46" s="170"/>
      <c r="S46" s="170"/>
      <c r="T46" s="170"/>
      <c r="AA46" s="135" t="s">
        <v>87</v>
      </c>
      <c r="AB46" s="136">
        <v>19523.1</v>
      </c>
    </row>
    <row r="47" spans="1:28" ht="18" customHeight="1">
      <c r="A47" s="50"/>
      <c r="C47" s="59"/>
      <c r="D47" s="59"/>
      <c r="E47" s="50"/>
      <c r="F47" s="50"/>
      <c r="G47" s="50"/>
      <c r="H47" s="50"/>
      <c r="I47" s="50"/>
      <c r="J47" s="50"/>
      <c r="K47" s="50"/>
      <c r="L47" s="60"/>
      <c r="M47" s="60"/>
      <c r="N47" s="60"/>
      <c r="O47" s="60"/>
      <c r="P47" s="60"/>
      <c r="Q47" s="60"/>
      <c r="AA47" s="135" t="s">
        <v>88</v>
      </c>
      <c r="AB47" s="136">
        <v>19943.2</v>
      </c>
    </row>
    <row r="48" spans="8:28" ht="18" customHeight="1"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AA48" s="135" t="s">
        <v>89</v>
      </c>
      <c r="AB48" s="136">
        <v>20363.3</v>
      </c>
    </row>
    <row r="49" spans="27:28" ht="18" customHeight="1">
      <c r="AA49" s="135" t="s">
        <v>90</v>
      </c>
      <c r="AB49" s="136">
        <v>20783.4</v>
      </c>
    </row>
    <row r="50" spans="27:28" ht="18" customHeight="1">
      <c r="AA50" s="135" t="s">
        <v>91</v>
      </c>
      <c r="AB50" s="136">
        <v>21203.5</v>
      </c>
    </row>
    <row r="51" spans="27:28" ht="18" customHeight="1">
      <c r="AA51" s="135" t="s">
        <v>92</v>
      </c>
      <c r="AB51" s="136">
        <v>21623.6</v>
      </c>
    </row>
    <row r="52" spans="27:28" ht="18" customHeight="1">
      <c r="AA52" s="135" t="s">
        <v>93</v>
      </c>
      <c r="AB52" s="136">
        <v>22043.7</v>
      </c>
    </row>
    <row r="53" spans="27:28" ht="18" customHeight="1">
      <c r="AA53" s="135" t="s">
        <v>94</v>
      </c>
      <c r="AB53" s="136">
        <v>22463.8</v>
      </c>
    </row>
    <row r="54" spans="27:28" ht="18" customHeight="1">
      <c r="AA54" s="135" t="s">
        <v>95</v>
      </c>
      <c r="AB54" s="136">
        <v>22883.9</v>
      </c>
    </row>
    <row r="55" ht="13.5">
      <c r="AB55" s="136">
        <v>23304</v>
      </c>
    </row>
    <row r="56" spans="27:28" ht="13.5">
      <c r="AA56" s="135"/>
      <c r="AB56" s="136">
        <v>23724.1</v>
      </c>
    </row>
  </sheetData>
  <sheetProtection sheet="1"/>
  <mergeCells count="27">
    <mergeCell ref="B4:B5"/>
    <mergeCell ref="A42:C42"/>
    <mergeCell ref="A41:C41"/>
    <mergeCell ref="A1:R1"/>
    <mergeCell ref="O41:T41"/>
    <mergeCell ref="L4:R4"/>
    <mergeCell ref="L39:N39"/>
    <mergeCell ref="O39:R39"/>
    <mergeCell ref="O40:R40"/>
    <mergeCell ref="O38:T38"/>
    <mergeCell ref="N2:Q2"/>
    <mergeCell ref="A4:A5"/>
    <mergeCell ref="F4:F5"/>
    <mergeCell ref="R46:T46"/>
    <mergeCell ref="O43:R43"/>
    <mergeCell ref="L43:N43"/>
    <mergeCell ref="O42:T42"/>
    <mergeCell ref="L42:N42"/>
    <mergeCell ref="A43:C43"/>
    <mergeCell ref="L38:N38"/>
    <mergeCell ref="A37:C37"/>
    <mergeCell ref="A38:C38"/>
    <mergeCell ref="A39:C39"/>
    <mergeCell ref="A40:C40"/>
    <mergeCell ref="O45:Q45"/>
    <mergeCell ref="L41:N41"/>
    <mergeCell ref="L40:N40"/>
  </mergeCells>
  <dataValidations count="16">
    <dataValidation type="whole" allowBlank="1" showInputMessage="1" showErrorMessage="1" error="１～３の数字を入力してください" imeMode="halfAlpha" sqref="F6:F36">
      <formula1>1</formula1>
      <formula2>3</formula2>
    </dataValidation>
    <dataValidation type="whole" allowBlank="1" showInputMessage="1" showErrorMessage="1" imeMode="halfAlpha" sqref="C6:C35">
      <formula1>1</formula1>
      <formula2>3000</formula2>
    </dataValidation>
    <dataValidation allowBlank="1" showInputMessage="1" showErrorMessage="1" promptTitle="入力の氏名が公認記録となります。" prompt="エントリー終了後の修正はできません。&#10;確認をお願いします。&#10;&#10;表彰状、記録証もこのまま作成されます。&#10;姓名合わせて４字までの場合は、&#10;５字になるように姓と名の間に&#10;全角スペースを入れてください。&#10;５字以上の場合は、&#10;続けて入力をお願いします。&#10;" sqref="D6:D35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Q36 N36"/>
    <dataValidation allowBlank="1" showInputMessage="1" showErrorMessage="1" prompt="低学年リレーの最高記録を入力" imeMode="halfAlpha" sqref="O3:P3"/>
    <dataValidation allowBlank="1" showErrorMessage="1" sqref="T6:T36"/>
    <dataValidation type="list" allowBlank="1" showInputMessage="1" showErrorMessage="1" sqref="R36">
      <formula1>$AE$24:$AE$33</formula1>
    </dataValidation>
    <dataValidation type="list" allowBlank="1" showInputMessage="1" showErrorMessage="1" sqref="AA6 AA8:AA54">
      <formula1>"＝＄AA$7:$AA$53"</formula1>
    </dataValidation>
    <dataValidation type="list" allowBlank="1" showInputMessage="1" showErrorMessage="1" sqref="AA56">
      <formula1>"＝＄AD$':$AD$17"</formula1>
    </dataValidation>
    <dataValidation type="list" allowBlank="1" showInputMessage="1" showErrorMessage="1" sqref="AA7">
      <formula1>"＝＄AB$6:$AB$53"</formula1>
    </dataValidation>
    <dataValidation type="list" allowBlank="1" showInputMessage="1" showErrorMessage="1" sqref="B6:B35">
      <formula1>$AA$8:$AA$54</formula1>
    </dataValidation>
    <dataValidation allowBlank="1" showInputMessage="1" showErrorMessage="1" prompt="必須入力　&#10;記録がない場合は、予測タイム&#10;入力がない場合はエントリーできません。&#10;&#10;小数点以下２位の数値で入力。&#10;手動計時は0.24をプラス。&#10;例　100m10&quot;86→10.86&#10;　　3000m8'41&quot;59→841.59&#10;　　走高跳2m01→2.01&#10;&#10;" imeMode="halfAlpha" sqref="N6:N35 Q6:Q35"/>
    <dataValidation type="list" allowBlank="1" showInputMessage="1" showErrorMessage="1" sqref="L6:L36 O6:O36 AD29">
      <formula1>$AE$7:$AE$21</formula1>
    </dataValidation>
    <dataValidation type="list" allowBlank="1" showInputMessage="1" showErrorMessage="1" sqref="E43">
      <formula1>$AE$30:$AE$31</formula1>
    </dataValidation>
    <dataValidation type="list" allowBlank="1" showInputMessage="1" showErrorMessage="1" sqref="R6:R35">
      <formula1>$AE$24:$AE$26</formula1>
    </dataValidation>
    <dataValidation allowBlank="1" showInputMessage="1" showErrorMessage="1" promptTitle="確認してください" prompt="左セルの変換入力がフリガナになります。&#10;&#10;読と異なる場合は、左のセルのフリガナを修正してください。このセルを修正してもフリガナは修正されません。&#10;&#10;修正の方法：&#10;左のセルにフリガナにカーソルを置いて左クリックし、フリガナを修正してください。&#10;&#10;" sqref="E6:E35"/>
  </dataValidations>
  <hyperlinks>
    <hyperlink ref="X19" r:id="rId1" display="mitakarikukyo@yahoo.co.jp"/>
  </hyperlink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I56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3.5"/>
  <cols>
    <col min="1" max="1" width="3.50390625" style="49" customWidth="1"/>
    <col min="2" max="2" width="7.625" style="49" customWidth="1"/>
    <col min="3" max="3" width="5.625" style="49" customWidth="1"/>
    <col min="4" max="4" width="16.50390625" style="49" customWidth="1"/>
    <col min="5" max="5" width="13.625" style="49" customWidth="1"/>
    <col min="6" max="6" width="5.00390625" style="49" bestFit="1" customWidth="1"/>
    <col min="7" max="11" width="14.625" style="49" hidden="1" customWidth="1"/>
    <col min="12" max="12" width="9.375" style="49" customWidth="1"/>
    <col min="13" max="13" width="12.375" style="49" hidden="1" customWidth="1"/>
    <col min="14" max="14" width="8.25390625" style="49" customWidth="1"/>
    <col min="15" max="15" width="11.625" style="49" customWidth="1"/>
    <col min="16" max="16" width="12.375" style="49" hidden="1" customWidth="1"/>
    <col min="17" max="17" width="8.25390625" style="49" customWidth="1"/>
    <col min="18" max="18" width="7.375" style="49" customWidth="1"/>
    <col min="19" max="20" width="5.375" style="49" hidden="1" customWidth="1"/>
    <col min="21" max="21" width="0.875" style="49" customWidth="1"/>
    <col min="22" max="22" width="5.875" style="49" customWidth="1"/>
    <col min="23" max="23" width="8.875" style="49" customWidth="1"/>
    <col min="24" max="25" width="21.875" style="49" customWidth="1"/>
    <col min="26" max="35" width="6.75390625" style="49" customWidth="1"/>
    <col min="36" max="16384" width="9.00390625" style="49" customWidth="1"/>
  </cols>
  <sheetData>
    <row r="1" spans="1:20" ht="19.5" customHeight="1">
      <c r="A1" s="182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30"/>
      <c r="T1" s="130"/>
    </row>
    <row r="2" spans="1:20" ht="18" customHeight="1">
      <c r="A2" s="11" t="s">
        <v>0</v>
      </c>
      <c r="B2" s="11"/>
      <c r="C2" s="11" t="s">
        <v>159</v>
      </c>
      <c r="D2" s="11"/>
      <c r="E2" s="11"/>
      <c r="F2" s="11"/>
      <c r="G2" s="11"/>
      <c r="H2" s="11"/>
      <c r="I2" s="11"/>
      <c r="J2" s="11"/>
      <c r="K2" s="12"/>
      <c r="L2" s="10"/>
      <c r="M2" s="12"/>
      <c r="N2" s="164" t="s">
        <v>102</v>
      </c>
      <c r="O2" s="165"/>
      <c r="P2" s="165"/>
      <c r="Q2" s="165"/>
      <c r="R2" s="13"/>
      <c r="S2" s="13"/>
      <c r="T2" s="13"/>
    </row>
    <row r="3" spans="1:24" ht="14.25" thickBot="1">
      <c r="A3" s="11"/>
      <c r="B3" s="48"/>
      <c r="C3" s="11"/>
      <c r="D3" s="11"/>
      <c r="E3" s="11"/>
      <c r="F3" s="11"/>
      <c r="G3" s="11"/>
      <c r="H3" s="11"/>
      <c r="I3" s="11"/>
      <c r="J3" s="11"/>
      <c r="K3" s="11"/>
      <c r="L3" s="41"/>
      <c r="M3" s="41"/>
      <c r="N3" s="42"/>
      <c r="O3" s="131"/>
      <c r="P3" s="131"/>
      <c r="Q3" s="41" t="s">
        <v>48</v>
      </c>
      <c r="R3" s="42"/>
      <c r="S3" s="42"/>
      <c r="T3" s="42"/>
      <c r="W3" s="51"/>
      <c r="X3" s="51"/>
    </row>
    <row r="4" spans="1:24" ht="15" customHeight="1" thickBot="1">
      <c r="A4" s="166" t="s">
        <v>1</v>
      </c>
      <c r="B4" s="178" t="s">
        <v>97</v>
      </c>
      <c r="C4" s="14" t="s">
        <v>129</v>
      </c>
      <c r="D4" s="65" t="s">
        <v>130</v>
      </c>
      <c r="E4" s="68" t="s">
        <v>131</v>
      </c>
      <c r="F4" s="168" t="s">
        <v>2</v>
      </c>
      <c r="G4" s="14"/>
      <c r="H4" s="14"/>
      <c r="I4" s="14"/>
      <c r="J4" s="14"/>
      <c r="K4" s="15"/>
      <c r="L4" s="184" t="s">
        <v>3</v>
      </c>
      <c r="M4" s="185"/>
      <c r="N4" s="185"/>
      <c r="O4" s="185"/>
      <c r="P4" s="185"/>
      <c r="Q4" s="185"/>
      <c r="R4" s="186"/>
      <c r="S4" s="16"/>
      <c r="T4" s="16"/>
      <c r="X4" s="75" t="s">
        <v>33</v>
      </c>
    </row>
    <row r="5" spans="1:20" ht="28.5" customHeight="1" thickBot="1">
      <c r="A5" s="167"/>
      <c r="B5" s="179"/>
      <c r="C5" s="17" t="s">
        <v>132</v>
      </c>
      <c r="D5" s="69" t="s">
        <v>133</v>
      </c>
      <c r="E5" s="132" t="s">
        <v>134</v>
      </c>
      <c r="F5" s="169"/>
      <c r="G5" s="17" t="s">
        <v>135</v>
      </c>
      <c r="H5" s="17" t="s">
        <v>6</v>
      </c>
      <c r="I5" s="17" t="s">
        <v>27</v>
      </c>
      <c r="J5" s="17" t="s">
        <v>10</v>
      </c>
      <c r="K5" s="18" t="s">
        <v>13</v>
      </c>
      <c r="L5" s="19" t="s">
        <v>4</v>
      </c>
      <c r="M5" s="67" t="s">
        <v>26</v>
      </c>
      <c r="N5" s="70" t="s">
        <v>136</v>
      </c>
      <c r="O5" s="19" t="s">
        <v>4</v>
      </c>
      <c r="P5" s="67" t="s">
        <v>26</v>
      </c>
      <c r="Q5" s="70" t="s">
        <v>136</v>
      </c>
      <c r="R5" s="20" t="s">
        <v>145</v>
      </c>
      <c r="S5" s="21" t="s">
        <v>26</v>
      </c>
      <c r="T5" s="22"/>
    </row>
    <row r="6" spans="1:35" ht="18" customHeight="1">
      <c r="A6" s="23">
        <v>1</v>
      </c>
      <c r="B6" s="154"/>
      <c r="C6" s="76"/>
      <c r="D6" s="77"/>
      <c r="E6" s="133">
        <f>PHONETIC(D6)</f>
      </c>
      <c r="F6" s="79"/>
      <c r="G6" s="80"/>
      <c r="H6" s="82">
        <f>$O$38</f>
        <v>0</v>
      </c>
      <c r="I6" s="81"/>
      <c r="J6" s="82"/>
      <c r="K6" s="83" t="s">
        <v>104</v>
      </c>
      <c r="L6" s="84"/>
      <c r="M6" s="143"/>
      <c r="N6" s="2"/>
      <c r="O6" s="85"/>
      <c r="P6" s="144"/>
      <c r="Q6" s="9"/>
      <c r="R6" s="86"/>
      <c r="S6" s="26">
        <f aca="true" t="shared" si="0" ref="S6:S35">IF(R6="","",VLOOKUP(R6,$AE$24:$AF$29,2,FALSE))</f>
      </c>
      <c r="T6" s="27">
        <f>IF(R6="低学年",IF($O$3="","",$O$3),IF(R6="共通",IF(#REF!="","",#REF!),""))</f>
      </c>
      <c r="AA6" s="135"/>
      <c r="AB6" s="136"/>
      <c r="AE6" s="49" t="s">
        <v>5</v>
      </c>
      <c r="AF6" s="49" t="s">
        <v>26</v>
      </c>
      <c r="AI6" s="49">
        <f aca="true" t="shared" si="1" ref="AI6:AI35">IF(AND(L6="",O6=""),0,1)</f>
        <v>0</v>
      </c>
    </row>
    <row r="7" spans="1:35" ht="18" customHeight="1">
      <c r="A7" s="28">
        <v>2</v>
      </c>
      <c r="B7" s="155"/>
      <c r="C7" s="87"/>
      <c r="D7" s="78"/>
      <c r="E7" s="134">
        <f>PHONETIC(D7)</f>
      </c>
      <c r="F7" s="88"/>
      <c r="G7" s="89"/>
      <c r="H7" s="90">
        <f aca="true" t="shared" si="2" ref="H7:H35">$O$38</f>
        <v>0</v>
      </c>
      <c r="I7" s="91"/>
      <c r="J7" s="90"/>
      <c r="K7" s="92" t="s">
        <v>104</v>
      </c>
      <c r="L7" s="93"/>
      <c r="M7" s="145"/>
      <c r="N7" s="3"/>
      <c r="O7" s="94"/>
      <c r="P7" s="146"/>
      <c r="Q7" s="4"/>
      <c r="R7" s="95"/>
      <c r="S7" s="29">
        <f t="shared" si="0"/>
      </c>
      <c r="T7" s="30">
        <f>IF(R7="低学年",IF($O$3="","",$O$3),IF(R7="共通",IF(#REF!="","",#REF!),""))</f>
      </c>
      <c r="V7" s="51" t="s">
        <v>18</v>
      </c>
      <c r="W7" s="52" t="s">
        <v>16</v>
      </c>
      <c r="AA7" s="49" t="s">
        <v>49</v>
      </c>
      <c r="AB7" s="49" t="s">
        <v>26</v>
      </c>
      <c r="AD7" s="49">
        <f aca="true" ca="1" t="shared" si="3" ref="AD7:AD15">RAND()</f>
        <v>0.1643102622021515</v>
      </c>
      <c r="AE7" s="135" t="s">
        <v>112</v>
      </c>
      <c r="AF7" s="136">
        <v>201</v>
      </c>
      <c r="AI7" s="49">
        <f t="shared" si="1"/>
        <v>0</v>
      </c>
    </row>
    <row r="8" spans="1:35" ht="18" customHeight="1">
      <c r="A8" s="28">
        <v>3</v>
      </c>
      <c r="B8" s="155"/>
      <c r="C8" s="87"/>
      <c r="D8" s="78"/>
      <c r="E8" s="134">
        <f>PHONETIC(D8)</f>
      </c>
      <c r="F8" s="88"/>
      <c r="G8" s="89"/>
      <c r="H8" s="90">
        <f t="shared" si="2"/>
        <v>0</v>
      </c>
      <c r="I8" s="91"/>
      <c r="J8" s="90"/>
      <c r="K8" s="92" t="s">
        <v>104</v>
      </c>
      <c r="L8" s="93"/>
      <c r="M8" s="145"/>
      <c r="N8" s="3"/>
      <c r="O8" s="94"/>
      <c r="P8" s="146"/>
      <c r="Q8" s="4"/>
      <c r="R8" s="95"/>
      <c r="S8" s="29">
        <f t="shared" si="0"/>
      </c>
      <c r="T8" s="30">
        <f>IF(R8="低学年",IF($O$3="","",$O$3),IF(R8="共通",IF(#REF!="","",#REF!),""))</f>
      </c>
      <c r="W8" s="52" t="s">
        <v>17</v>
      </c>
      <c r="AA8" s="135" t="s">
        <v>96</v>
      </c>
      <c r="AB8" s="136">
        <v>201</v>
      </c>
      <c r="AD8" s="49">
        <f ca="1" t="shared" si="3"/>
        <v>0.9450945782067492</v>
      </c>
      <c r="AE8" s="135" t="s">
        <v>119</v>
      </c>
      <c r="AF8" s="136">
        <v>202</v>
      </c>
      <c r="AI8" s="49">
        <f t="shared" si="1"/>
        <v>0</v>
      </c>
    </row>
    <row r="9" spans="1:35" ht="18" customHeight="1">
      <c r="A9" s="28">
        <v>4</v>
      </c>
      <c r="B9" s="155"/>
      <c r="C9" s="87"/>
      <c r="D9" s="78"/>
      <c r="E9" s="134">
        <f>PHONETIC(D9)</f>
      </c>
      <c r="F9" s="88"/>
      <c r="G9" s="89"/>
      <c r="H9" s="90">
        <f t="shared" si="2"/>
        <v>0</v>
      </c>
      <c r="I9" s="91"/>
      <c r="J9" s="90"/>
      <c r="K9" s="92" t="s">
        <v>104</v>
      </c>
      <c r="L9" s="93"/>
      <c r="M9" s="145"/>
      <c r="N9" s="3"/>
      <c r="O9" s="94"/>
      <c r="P9" s="146"/>
      <c r="Q9" s="4"/>
      <c r="R9" s="95"/>
      <c r="S9" s="29">
        <f t="shared" si="0"/>
      </c>
      <c r="T9" s="30">
        <f>IF(R9="低学年",IF($O$3="","",$O$3),IF(R9="共通",IF(#REF!="","",#REF!),""))</f>
      </c>
      <c r="W9" s="53" t="s">
        <v>32</v>
      </c>
      <c r="AA9" s="135" t="s">
        <v>50</v>
      </c>
      <c r="AB9" s="136">
        <v>202</v>
      </c>
      <c r="AD9" s="49">
        <f ca="1" t="shared" si="3"/>
        <v>0.025223102920406415</v>
      </c>
      <c r="AE9" s="135" t="s">
        <v>120</v>
      </c>
      <c r="AF9" s="136">
        <v>203</v>
      </c>
      <c r="AI9" s="49">
        <f t="shared" si="1"/>
        <v>0</v>
      </c>
    </row>
    <row r="10" spans="1:35" ht="18" customHeight="1" thickBot="1">
      <c r="A10" s="28">
        <v>5</v>
      </c>
      <c r="B10" s="156"/>
      <c r="C10" s="96"/>
      <c r="D10" s="78"/>
      <c r="E10" s="134">
        <f aca="true" t="shared" si="4" ref="E10:E35">PHONETIC(D10)</f>
      </c>
      <c r="F10" s="88"/>
      <c r="G10" s="89"/>
      <c r="H10" s="90">
        <f t="shared" si="2"/>
        <v>0</v>
      </c>
      <c r="I10" s="97"/>
      <c r="J10" s="90"/>
      <c r="K10" s="92" t="s">
        <v>104</v>
      </c>
      <c r="L10" s="93"/>
      <c r="M10" s="147"/>
      <c r="N10" s="5"/>
      <c r="O10" s="98"/>
      <c r="P10" s="148"/>
      <c r="Q10" s="6"/>
      <c r="R10" s="99"/>
      <c r="S10" s="31">
        <f t="shared" si="0"/>
      </c>
      <c r="T10" s="30">
        <f>IF(R10="低学年",IF($O$3="","",$O$3),IF(R10="共通",IF(#REF!="","",#REF!),""))</f>
      </c>
      <c r="V10" s="54" t="s">
        <v>19</v>
      </c>
      <c r="W10" s="55"/>
      <c r="AA10" s="135" t="s">
        <v>51</v>
      </c>
      <c r="AB10" s="136">
        <v>203</v>
      </c>
      <c r="AD10" s="49">
        <f ca="1" t="shared" si="3"/>
        <v>0.893429035481463</v>
      </c>
      <c r="AE10" s="135" t="s">
        <v>116</v>
      </c>
      <c r="AF10" s="136">
        <v>300</v>
      </c>
      <c r="AI10" s="49">
        <f t="shared" si="1"/>
        <v>0</v>
      </c>
    </row>
    <row r="11" spans="1:35" ht="18" customHeight="1">
      <c r="A11" s="32">
        <v>6</v>
      </c>
      <c r="B11" s="154"/>
      <c r="C11" s="76"/>
      <c r="D11" s="100"/>
      <c r="E11" s="137">
        <f t="shared" si="4"/>
      </c>
      <c r="F11" s="101"/>
      <c r="G11" s="102"/>
      <c r="H11" s="103">
        <f t="shared" si="2"/>
        <v>0</v>
      </c>
      <c r="I11" s="104"/>
      <c r="J11" s="103"/>
      <c r="K11" s="105" t="s">
        <v>104</v>
      </c>
      <c r="L11" s="106"/>
      <c r="M11" s="149"/>
      <c r="N11" s="7"/>
      <c r="O11" s="107"/>
      <c r="P11" s="150"/>
      <c r="Q11" s="8"/>
      <c r="R11" s="108"/>
      <c r="S11" s="33">
        <f t="shared" si="0"/>
      </c>
      <c r="T11" s="34">
        <f>IF(R11="低学年",IF($O$3="","",$O$3),IF(R11="共通",IF(#REF!="","",#REF!),""))</f>
      </c>
      <c r="V11" s="56" t="s">
        <v>38</v>
      </c>
      <c r="W11" s="57" t="s">
        <v>39</v>
      </c>
      <c r="AA11" s="135" t="s">
        <v>52</v>
      </c>
      <c r="AB11" s="136">
        <v>300</v>
      </c>
      <c r="AD11" s="49">
        <f ca="1" t="shared" si="3"/>
        <v>0.3729613346955317</v>
      </c>
      <c r="AE11" s="135" t="s">
        <v>121</v>
      </c>
      <c r="AF11" s="136">
        <v>500</v>
      </c>
      <c r="AI11" s="49">
        <f t="shared" si="1"/>
        <v>0</v>
      </c>
    </row>
    <row r="12" spans="1:35" ht="18" customHeight="1">
      <c r="A12" s="28">
        <v>7</v>
      </c>
      <c r="B12" s="155"/>
      <c r="C12" s="87"/>
      <c r="D12" s="78"/>
      <c r="E12" s="134">
        <f t="shared" si="4"/>
      </c>
      <c r="F12" s="88"/>
      <c r="G12" s="89"/>
      <c r="H12" s="90">
        <f t="shared" si="2"/>
        <v>0</v>
      </c>
      <c r="I12" s="91"/>
      <c r="J12" s="90"/>
      <c r="K12" s="92" t="s">
        <v>104</v>
      </c>
      <c r="L12" s="93"/>
      <c r="M12" s="145"/>
      <c r="N12" s="3"/>
      <c r="O12" s="94"/>
      <c r="P12" s="146"/>
      <c r="Q12" s="4"/>
      <c r="R12" s="95"/>
      <c r="S12" s="29">
        <f t="shared" si="0"/>
      </c>
      <c r="T12" s="30">
        <f>IF(R12="低学年",IF($O$3="","",$O$3),IF(R12="共通",IF(#REF!="","",#REF!),""))</f>
      </c>
      <c r="V12" s="56" t="s">
        <v>40</v>
      </c>
      <c r="W12" s="57" t="s">
        <v>146</v>
      </c>
      <c r="AA12" s="135" t="s">
        <v>53</v>
      </c>
      <c r="AB12" s="136">
        <v>600</v>
      </c>
      <c r="AD12" s="49">
        <f ca="1" t="shared" si="3"/>
        <v>0.6449438981969934</v>
      </c>
      <c r="AE12" s="135" t="s">
        <v>109</v>
      </c>
      <c r="AF12" s="136">
        <v>600</v>
      </c>
      <c r="AI12" s="49">
        <f t="shared" si="1"/>
        <v>0</v>
      </c>
    </row>
    <row r="13" spans="1:35" ht="18" customHeight="1">
      <c r="A13" s="28">
        <v>8</v>
      </c>
      <c r="B13" s="155"/>
      <c r="C13" s="87"/>
      <c r="D13" s="78"/>
      <c r="E13" s="134">
        <f t="shared" si="4"/>
      </c>
      <c r="F13" s="88"/>
      <c r="G13" s="89"/>
      <c r="H13" s="90">
        <f t="shared" si="2"/>
        <v>0</v>
      </c>
      <c r="I13" s="91"/>
      <c r="J13" s="90"/>
      <c r="K13" s="92" t="s">
        <v>104</v>
      </c>
      <c r="L13" s="93"/>
      <c r="M13" s="145"/>
      <c r="N13" s="3"/>
      <c r="O13" s="94"/>
      <c r="P13" s="146"/>
      <c r="Q13" s="4"/>
      <c r="R13" s="95"/>
      <c r="S13" s="29">
        <f t="shared" si="0"/>
      </c>
      <c r="T13" s="30">
        <f>IF(R13="低学年",IF($O$3="","",$O$3),IF(R13="共通",IF(#REF!="","",#REF!),""))</f>
      </c>
      <c r="V13" s="56" t="s">
        <v>20</v>
      </c>
      <c r="W13" s="57" t="s">
        <v>147</v>
      </c>
      <c r="AA13" s="135" t="s">
        <v>54</v>
      </c>
      <c r="AB13" s="136">
        <v>800</v>
      </c>
      <c r="AD13" s="49">
        <f ca="1" t="shared" si="3"/>
        <v>0.8955409938633679</v>
      </c>
      <c r="AE13" s="135" t="s">
        <v>110</v>
      </c>
      <c r="AF13" s="136">
        <v>800</v>
      </c>
      <c r="AI13" s="49">
        <f t="shared" si="1"/>
        <v>0</v>
      </c>
    </row>
    <row r="14" spans="1:35" ht="18" customHeight="1">
      <c r="A14" s="28">
        <v>9</v>
      </c>
      <c r="B14" s="155"/>
      <c r="C14" s="87"/>
      <c r="D14" s="78"/>
      <c r="E14" s="134">
        <f t="shared" si="4"/>
      </c>
      <c r="F14" s="88"/>
      <c r="G14" s="89"/>
      <c r="H14" s="90">
        <f t="shared" si="2"/>
        <v>0</v>
      </c>
      <c r="I14" s="91"/>
      <c r="J14" s="90"/>
      <c r="K14" s="92" t="s">
        <v>104</v>
      </c>
      <c r="L14" s="93"/>
      <c r="M14" s="145"/>
      <c r="N14" s="3"/>
      <c r="O14" s="94"/>
      <c r="P14" s="146"/>
      <c r="Q14" s="4"/>
      <c r="R14" s="95"/>
      <c r="S14" s="29">
        <f t="shared" si="0"/>
      </c>
      <c r="T14" s="30">
        <f>IF(R14="低学年",IF($O$3="","",$O$3),IF(R14="共通",IF(#REF!="","",#REF!),""))</f>
      </c>
      <c r="V14" s="56" t="s">
        <v>41</v>
      </c>
      <c r="W14" s="54" t="s">
        <v>42</v>
      </c>
      <c r="AA14" s="135" t="s">
        <v>55</v>
      </c>
      <c r="AB14" s="136">
        <v>4200</v>
      </c>
      <c r="AD14" s="49">
        <f ca="1" t="shared" si="3"/>
        <v>0.3413345557019436</v>
      </c>
      <c r="AE14" s="135" t="s">
        <v>111</v>
      </c>
      <c r="AF14" s="136">
        <v>801</v>
      </c>
      <c r="AI14" s="49">
        <f t="shared" si="1"/>
        <v>0</v>
      </c>
    </row>
    <row r="15" spans="1:35" ht="18" customHeight="1" thickBot="1">
      <c r="A15" s="28">
        <v>10</v>
      </c>
      <c r="B15" s="156"/>
      <c r="C15" s="96"/>
      <c r="D15" s="78"/>
      <c r="E15" s="134">
        <f t="shared" si="4"/>
      </c>
      <c r="F15" s="88"/>
      <c r="G15" s="89"/>
      <c r="H15" s="90">
        <f t="shared" si="2"/>
        <v>0</v>
      </c>
      <c r="I15" s="97"/>
      <c r="J15" s="90"/>
      <c r="K15" s="92" t="s">
        <v>104</v>
      </c>
      <c r="L15" s="109"/>
      <c r="M15" s="147"/>
      <c r="N15" s="5"/>
      <c r="O15" s="98"/>
      <c r="P15" s="148"/>
      <c r="Q15" s="6"/>
      <c r="R15" s="99"/>
      <c r="S15" s="31">
        <f t="shared" si="0"/>
      </c>
      <c r="T15" s="30">
        <f>IF(R15="低学年",IF($O$3="","",$O$3),IF(R15="共通",IF(#REF!="","",#REF!),""))</f>
      </c>
      <c r="V15" s="56" t="s">
        <v>43</v>
      </c>
      <c r="W15" s="54" t="s">
        <v>34</v>
      </c>
      <c r="AA15" s="135" t="s">
        <v>56</v>
      </c>
      <c r="AB15" s="136">
        <v>7100</v>
      </c>
      <c r="AD15" s="49">
        <f ca="1" t="shared" si="3"/>
        <v>0.6682394889853887</v>
      </c>
      <c r="AE15" s="135" t="s">
        <v>143</v>
      </c>
      <c r="AF15" s="136">
        <v>1000</v>
      </c>
      <c r="AI15" s="49">
        <f t="shared" si="1"/>
        <v>0</v>
      </c>
    </row>
    <row r="16" spans="1:35" ht="18" customHeight="1">
      <c r="A16" s="32">
        <v>11</v>
      </c>
      <c r="B16" s="154"/>
      <c r="C16" s="76"/>
      <c r="D16" s="100"/>
      <c r="E16" s="137">
        <f t="shared" si="4"/>
      </c>
      <c r="F16" s="101"/>
      <c r="G16" s="102"/>
      <c r="H16" s="103">
        <f t="shared" si="2"/>
        <v>0</v>
      </c>
      <c r="I16" s="104"/>
      <c r="J16" s="103"/>
      <c r="K16" s="105" t="s">
        <v>104</v>
      </c>
      <c r="L16" s="84"/>
      <c r="M16" s="149"/>
      <c r="N16" s="7"/>
      <c r="O16" s="107"/>
      <c r="P16" s="150"/>
      <c r="Q16" s="8"/>
      <c r="R16" s="108"/>
      <c r="S16" s="33">
        <f t="shared" si="0"/>
      </c>
      <c r="T16" s="34">
        <f>IF(R16="低学年",IF($O$3="","",$O$3),IF(R16="共通",IF(#REF!="","",#REF!),""))</f>
      </c>
      <c r="V16" s="56" t="s">
        <v>44</v>
      </c>
      <c r="W16" s="54" t="s">
        <v>35</v>
      </c>
      <c r="AA16" s="135" t="s">
        <v>57</v>
      </c>
      <c r="AB16" s="136">
        <v>7300</v>
      </c>
      <c r="AE16" s="135" t="s">
        <v>138</v>
      </c>
      <c r="AF16" s="136"/>
      <c r="AI16" s="49">
        <f t="shared" si="1"/>
        <v>0</v>
      </c>
    </row>
    <row r="17" spans="1:35" ht="18" customHeight="1">
      <c r="A17" s="28">
        <v>12</v>
      </c>
      <c r="B17" s="155"/>
      <c r="C17" s="87"/>
      <c r="D17" s="78"/>
      <c r="E17" s="134">
        <f t="shared" si="4"/>
      </c>
      <c r="F17" s="88"/>
      <c r="G17" s="89"/>
      <c r="H17" s="90">
        <f t="shared" si="2"/>
        <v>0</v>
      </c>
      <c r="I17" s="91"/>
      <c r="J17" s="90"/>
      <c r="K17" s="92" t="s">
        <v>104</v>
      </c>
      <c r="L17" s="93"/>
      <c r="M17" s="145"/>
      <c r="N17" s="3"/>
      <c r="O17" s="94"/>
      <c r="P17" s="146"/>
      <c r="Q17" s="4"/>
      <c r="R17" s="95"/>
      <c r="S17" s="29">
        <f t="shared" si="0"/>
      </c>
      <c r="T17" s="30">
        <f>IF(R17="低学年",IF($O$3="","",$O$3),IF(R17="共通",IF(#REF!="","",#REF!),""))</f>
      </c>
      <c r="V17" s="56" t="s">
        <v>150</v>
      </c>
      <c r="W17" s="54" t="s">
        <v>153</v>
      </c>
      <c r="AA17" s="135" t="s">
        <v>58</v>
      </c>
      <c r="AB17" s="136">
        <v>7301</v>
      </c>
      <c r="AE17" s="49" t="s">
        <v>138</v>
      </c>
      <c r="AF17" s="136"/>
      <c r="AI17" s="49">
        <f t="shared" si="1"/>
        <v>0</v>
      </c>
    </row>
    <row r="18" spans="1:35" ht="18" customHeight="1">
      <c r="A18" s="28">
        <v>13</v>
      </c>
      <c r="B18" s="155"/>
      <c r="C18" s="87"/>
      <c r="D18" s="78"/>
      <c r="E18" s="134">
        <f t="shared" si="4"/>
      </c>
      <c r="F18" s="88"/>
      <c r="G18" s="89">
        <f>IF($C18="","",VLOOKUP((((INT(($C18-1)/2))*2)+1),#REF!,6,FALSE))</f>
      </c>
      <c r="H18" s="90">
        <f t="shared" si="2"/>
        <v>0</v>
      </c>
      <c r="I18" s="91"/>
      <c r="J18" s="90"/>
      <c r="K18" s="92" t="s">
        <v>104</v>
      </c>
      <c r="L18" s="93"/>
      <c r="M18" s="145">
        <f aca="true" t="shared" si="5" ref="M18:M35">IF(L18="","",VLOOKUP(L18,$AE$7:$AF$21,2,FALSE))</f>
      </c>
      <c r="N18" s="3"/>
      <c r="O18" s="94"/>
      <c r="P18" s="146">
        <f aca="true" t="shared" si="6" ref="P18:P35">IF(O18="","",VLOOKUP(O18,$AE$7:$AF$21,2,FALSE))</f>
      </c>
      <c r="Q18" s="4"/>
      <c r="R18" s="95"/>
      <c r="S18" s="29">
        <f t="shared" si="0"/>
      </c>
      <c r="T18" s="30">
        <f>IF(R18="低学年",IF($O$3="","",$O$3),IF(R18="共通",IF(#REF!="","",#REF!),""))</f>
      </c>
      <c r="V18" s="56" t="s">
        <v>151</v>
      </c>
      <c r="W18" s="54" t="s">
        <v>45</v>
      </c>
      <c r="AA18" s="135" t="s">
        <v>59</v>
      </c>
      <c r="AB18" s="136">
        <v>8500</v>
      </c>
      <c r="AE18" s="49" t="s">
        <v>138</v>
      </c>
      <c r="AF18" s="136"/>
      <c r="AI18" s="49">
        <f t="shared" si="1"/>
        <v>0</v>
      </c>
    </row>
    <row r="19" spans="1:35" ht="18" customHeight="1">
      <c r="A19" s="28">
        <v>14</v>
      </c>
      <c r="B19" s="155"/>
      <c r="C19" s="87"/>
      <c r="D19" s="78"/>
      <c r="E19" s="134">
        <f t="shared" si="4"/>
      </c>
      <c r="F19" s="88"/>
      <c r="G19" s="89">
        <f>IF($C19="","",VLOOKUP((((INT(($C19-1)/2))*2)+1),#REF!,6,FALSE))</f>
      </c>
      <c r="H19" s="90">
        <f t="shared" si="2"/>
        <v>0</v>
      </c>
      <c r="I19" s="91"/>
      <c r="J19" s="90"/>
      <c r="K19" s="92" t="s">
        <v>104</v>
      </c>
      <c r="L19" s="93"/>
      <c r="M19" s="145">
        <f t="shared" si="5"/>
      </c>
      <c r="N19" s="3"/>
      <c r="O19" s="94"/>
      <c r="P19" s="146">
        <f t="shared" si="6"/>
      </c>
      <c r="Q19" s="4"/>
      <c r="R19" s="95"/>
      <c r="S19" s="29">
        <f t="shared" si="0"/>
      </c>
      <c r="T19" s="30">
        <f>IF(R19="低学年",IF($O$3="","",$O$3),IF(R19="共通",IF(#REF!="","",#REF!),""))</f>
      </c>
      <c r="V19" s="56" t="s">
        <v>46</v>
      </c>
      <c r="W19" s="135" t="s">
        <v>155</v>
      </c>
      <c r="X19" s="74" t="s">
        <v>156</v>
      </c>
      <c r="Y19" s="49" t="s">
        <v>157</v>
      </c>
      <c r="AA19" s="135" t="s">
        <v>60</v>
      </c>
      <c r="AB19" s="136">
        <v>8600.5</v>
      </c>
      <c r="AE19" s="49" t="s">
        <v>138</v>
      </c>
      <c r="AF19" s="136"/>
      <c r="AI19" s="49">
        <f t="shared" si="1"/>
        <v>0</v>
      </c>
    </row>
    <row r="20" spans="1:35" ht="18" customHeight="1" thickBot="1">
      <c r="A20" s="35">
        <v>15</v>
      </c>
      <c r="B20" s="156"/>
      <c r="C20" s="110"/>
      <c r="D20" s="111"/>
      <c r="E20" s="138">
        <f t="shared" si="4"/>
      </c>
      <c r="F20" s="112"/>
      <c r="G20" s="113">
        <f>IF($C20="","",VLOOKUP((((INT(($C20-1)/2))*2)+1),#REF!,6,FALSE))</f>
      </c>
      <c r="H20" s="114">
        <f t="shared" si="2"/>
        <v>0</v>
      </c>
      <c r="I20" s="97"/>
      <c r="J20" s="114"/>
      <c r="K20" s="115" t="s">
        <v>104</v>
      </c>
      <c r="L20" s="93"/>
      <c r="M20" s="147">
        <f t="shared" si="5"/>
      </c>
      <c r="N20" s="5"/>
      <c r="O20" s="98"/>
      <c r="P20" s="148">
        <f t="shared" si="6"/>
      </c>
      <c r="Q20" s="6"/>
      <c r="R20" s="99"/>
      <c r="S20" s="31">
        <f t="shared" si="0"/>
      </c>
      <c r="T20" s="36">
        <f>IF(R20="低学年",IF($O$3="","",$O$3),IF(R20="共通",IF(#REF!="","",#REF!),""))</f>
      </c>
      <c r="V20" s="72" t="s">
        <v>46</v>
      </c>
      <c r="W20" s="73" t="s">
        <v>144</v>
      </c>
      <c r="X20" s="71"/>
      <c r="AA20" s="135" t="s">
        <v>61</v>
      </c>
      <c r="AB20" s="136">
        <v>9020.6</v>
      </c>
      <c r="AE20" s="49" t="s">
        <v>138</v>
      </c>
      <c r="AF20" s="136"/>
      <c r="AI20" s="49">
        <f t="shared" si="1"/>
        <v>0</v>
      </c>
    </row>
    <row r="21" spans="1:35" ht="18" customHeight="1">
      <c r="A21" s="23">
        <v>16</v>
      </c>
      <c r="B21" s="154"/>
      <c r="C21" s="76"/>
      <c r="D21" s="77"/>
      <c r="E21" s="133">
        <f t="shared" si="4"/>
      </c>
      <c r="F21" s="79"/>
      <c r="G21" s="80">
        <f>IF($C21="","",VLOOKUP((((INT(($C21-1)/2))*2)+1),#REF!,6,FALSE))</f>
      </c>
      <c r="H21" s="82">
        <f t="shared" si="2"/>
        <v>0</v>
      </c>
      <c r="I21" s="104"/>
      <c r="J21" s="82"/>
      <c r="K21" s="83" t="s">
        <v>104</v>
      </c>
      <c r="L21" s="106"/>
      <c r="M21" s="149">
        <f t="shared" si="5"/>
      </c>
      <c r="N21" s="7"/>
      <c r="O21" s="107"/>
      <c r="P21" s="150">
        <f t="shared" si="6"/>
      </c>
      <c r="Q21" s="8"/>
      <c r="R21" s="108"/>
      <c r="S21" s="33">
        <f t="shared" si="0"/>
      </c>
      <c r="T21" s="27">
        <f>IF(R21="低学年",IF($O$3="","",$O$3),IF(R21="共通",IF(#REF!="","",#REF!),""))</f>
      </c>
      <c r="V21" s="56"/>
      <c r="AA21" s="135" t="s">
        <v>62</v>
      </c>
      <c r="AB21" s="136">
        <v>9440.7</v>
      </c>
      <c r="AE21" s="49" t="s">
        <v>138</v>
      </c>
      <c r="AF21" s="136"/>
      <c r="AI21" s="49">
        <f t="shared" si="1"/>
        <v>0</v>
      </c>
    </row>
    <row r="22" spans="1:35" ht="18" customHeight="1">
      <c r="A22" s="28">
        <v>17</v>
      </c>
      <c r="B22" s="155"/>
      <c r="C22" s="87"/>
      <c r="D22" s="78"/>
      <c r="E22" s="134">
        <f t="shared" si="4"/>
      </c>
      <c r="F22" s="88"/>
      <c r="G22" s="89">
        <f>IF($C22="","",VLOOKUP((((INT(($C22-1)/2))*2)+1),#REF!,6,FALSE))</f>
      </c>
      <c r="H22" s="90">
        <f t="shared" si="2"/>
        <v>0</v>
      </c>
      <c r="I22" s="91"/>
      <c r="J22" s="90"/>
      <c r="K22" s="92" t="s">
        <v>104</v>
      </c>
      <c r="L22" s="93"/>
      <c r="M22" s="145">
        <f t="shared" si="5"/>
      </c>
      <c r="N22" s="3"/>
      <c r="O22" s="94"/>
      <c r="P22" s="146">
        <f t="shared" si="6"/>
      </c>
      <c r="Q22" s="4"/>
      <c r="R22" s="95"/>
      <c r="S22" s="29">
        <f t="shared" si="0"/>
      </c>
      <c r="T22" s="30">
        <f>IF(R22="低学年",IF($O$3="","",$O$3),IF(R22="共通",IF(#REF!="","",#REF!),""))</f>
      </c>
      <c r="AA22" s="135" t="s">
        <v>63</v>
      </c>
      <c r="AB22" s="136">
        <v>9860.8</v>
      </c>
      <c r="AE22" s="135"/>
      <c r="AF22" s="136"/>
      <c r="AI22" s="49">
        <f t="shared" si="1"/>
        <v>0</v>
      </c>
    </row>
    <row r="23" spans="1:35" ht="18" customHeight="1">
      <c r="A23" s="28">
        <v>18</v>
      </c>
      <c r="B23" s="155"/>
      <c r="C23" s="87"/>
      <c r="D23" s="78"/>
      <c r="E23" s="134">
        <f t="shared" si="4"/>
      </c>
      <c r="F23" s="88"/>
      <c r="G23" s="89">
        <f>IF($C23="","",VLOOKUP((((INT(($C23-1)/2))*2)+1),#REF!,6,FALSE))</f>
      </c>
      <c r="H23" s="90">
        <f t="shared" si="2"/>
        <v>0</v>
      </c>
      <c r="I23" s="91"/>
      <c r="J23" s="90"/>
      <c r="K23" s="92" t="s">
        <v>104</v>
      </c>
      <c r="L23" s="93"/>
      <c r="M23" s="145">
        <f t="shared" si="5"/>
      </c>
      <c r="N23" s="3"/>
      <c r="O23" s="94"/>
      <c r="P23" s="146">
        <f t="shared" si="6"/>
      </c>
      <c r="Q23" s="4"/>
      <c r="R23" s="95"/>
      <c r="S23" s="29">
        <f t="shared" si="0"/>
      </c>
      <c r="T23" s="30">
        <f>IF(R23="低学年",IF($O$3="","",$O$3),IF(R23="共通",IF(#REF!="","",#REF!),""))</f>
      </c>
      <c r="AA23" s="135" t="s">
        <v>64</v>
      </c>
      <c r="AB23" s="136">
        <v>10280.9</v>
      </c>
      <c r="AE23" s="135"/>
      <c r="AF23" s="135"/>
      <c r="AI23" s="49">
        <f t="shared" si="1"/>
        <v>0</v>
      </c>
    </row>
    <row r="24" spans="1:35" ht="18" customHeight="1">
      <c r="A24" s="28">
        <v>19</v>
      </c>
      <c r="B24" s="155"/>
      <c r="C24" s="87"/>
      <c r="D24" s="78"/>
      <c r="E24" s="134">
        <f t="shared" si="4"/>
      </c>
      <c r="F24" s="88"/>
      <c r="G24" s="89">
        <f>IF($C24="","",VLOOKUP((((INT(($C24-1)/2))*2)+1),#REF!,6,FALSE))</f>
      </c>
      <c r="H24" s="90">
        <f t="shared" si="2"/>
        <v>0</v>
      </c>
      <c r="I24" s="91"/>
      <c r="J24" s="90"/>
      <c r="K24" s="92" t="s">
        <v>104</v>
      </c>
      <c r="L24" s="93"/>
      <c r="M24" s="145">
        <f t="shared" si="5"/>
      </c>
      <c r="N24" s="3"/>
      <c r="O24" s="94"/>
      <c r="P24" s="146">
        <f t="shared" si="6"/>
      </c>
      <c r="Q24" s="4"/>
      <c r="R24" s="95"/>
      <c r="S24" s="29">
        <f t="shared" si="0"/>
      </c>
      <c r="T24" s="30">
        <f>IF(R24="低学年",IF($O$3="","",$O$3),IF(R24="共通",IF(#REF!="","",#REF!),""))</f>
      </c>
      <c r="AA24" s="135" t="s">
        <v>65</v>
      </c>
      <c r="AB24" s="136">
        <v>10701</v>
      </c>
      <c r="AE24" s="139" t="s">
        <v>122</v>
      </c>
      <c r="AF24" s="136">
        <v>60104</v>
      </c>
      <c r="AG24" s="49">
        <f aca="true" t="shared" si="7" ref="AG24:AG33">COUNTIF($R$6:$R$35,AE24)</f>
        <v>0</v>
      </c>
      <c r="AH24" s="49">
        <f aca="true" t="shared" si="8" ref="AH24:AH33">IF(AG24&lt;4,0,IF(AG24&gt;6,2,1))</f>
        <v>0</v>
      </c>
      <c r="AI24" s="49">
        <f t="shared" si="1"/>
        <v>0</v>
      </c>
    </row>
    <row r="25" spans="1:35" ht="18" customHeight="1" thickBot="1">
      <c r="A25" s="35">
        <v>20</v>
      </c>
      <c r="B25" s="156"/>
      <c r="C25" s="110"/>
      <c r="D25" s="111"/>
      <c r="E25" s="138">
        <f t="shared" si="4"/>
      </c>
      <c r="F25" s="112"/>
      <c r="G25" s="113">
        <f>IF($C25="","",VLOOKUP((((INT(($C25-1)/2))*2)+1),#REF!,6,FALSE))</f>
      </c>
      <c r="H25" s="114">
        <f t="shared" si="2"/>
        <v>0</v>
      </c>
      <c r="I25" s="97"/>
      <c r="J25" s="114"/>
      <c r="K25" s="115" t="s">
        <v>104</v>
      </c>
      <c r="L25" s="109"/>
      <c r="M25" s="147">
        <f t="shared" si="5"/>
      </c>
      <c r="N25" s="5"/>
      <c r="O25" s="98"/>
      <c r="P25" s="148">
        <f t="shared" si="6"/>
      </c>
      <c r="Q25" s="6"/>
      <c r="R25" s="99"/>
      <c r="S25" s="31">
        <f t="shared" si="0"/>
      </c>
      <c r="T25" s="36">
        <f>IF(R25="低学年",IF($O$3="","",$O$3),IF(R25="共通",IF(#REF!="","",#REF!),""))</f>
      </c>
      <c r="AA25" s="135" t="s">
        <v>66</v>
      </c>
      <c r="AB25" s="136">
        <v>11121.1</v>
      </c>
      <c r="AE25" s="58" t="s">
        <v>107</v>
      </c>
      <c r="AF25" s="136">
        <v>60104</v>
      </c>
      <c r="AG25" s="49">
        <f t="shared" si="7"/>
        <v>0</v>
      </c>
      <c r="AH25" s="49">
        <f t="shared" si="8"/>
        <v>0</v>
      </c>
      <c r="AI25" s="49">
        <f t="shared" si="1"/>
        <v>0</v>
      </c>
    </row>
    <row r="26" spans="1:35" ht="18" customHeight="1">
      <c r="A26" s="23">
        <v>21</v>
      </c>
      <c r="B26" s="154"/>
      <c r="C26" s="76"/>
      <c r="D26" s="77"/>
      <c r="E26" s="133">
        <f t="shared" si="4"/>
      </c>
      <c r="F26" s="79"/>
      <c r="G26" s="80">
        <f>IF($C26="","",VLOOKUP((((INT(($C26-1)/2))*2)+1),#REF!,6,FALSE))</f>
      </c>
      <c r="H26" s="82">
        <f t="shared" si="2"/>
        <v>0</v>
      </c>
      <c r="I26" s="104"/>
      <c r="J26" s="82"/>
      <c r="K26" s="83" t="s">
        <v>104</v>
      </c>
      <c r="L26" s="84"/>
      <c r="M26" s="149">
        <f t="shared" si="5"/>
      </c>
      <c r="N26" s="7"/>
      <c r="O26" s="107"/>
      <c r="P26" s="150">
        <f t="shared" si="6"/>
      </c>
      <c r="Q26" s="8"/>
      <c r="R26" s="108"/>
      <c r="S26" s="33">
        <f t="shared" si="0"/>
      </c>
      <c r="T26" s="27">
        <f>IF(R26="低学年",IF($O$3="","",$O$3),IF(R26="共通",IF(#REF!="","",#REF!),""))</f>
      </c>
      <c r="AA26" s="135" t="s">
        <v>67</v>
      </c>
      <c r="AB26" s="136">
        <v>11541.2</v>
      </c>
      <c r="AE26" s="58" t="s">
        <v>108</v>
      </c>
      <c r="AF26" s="136">
        <v>60104</v>
      </c>
      <c r="AG26" s="49">
        <f t="shared" si="7"/>
        <v>0</v>
      </c>
      <c r="AH26" s="49">
        <f t="shared" si="8"/>
        <v>0</v>
      </c>
      <c r="AI26" s="49">
        <f t="shared" si="1"/>
        <v>0</v>
      </c>
    </row>
    <row r="27" spans="1:35" ht="18" customHeight="1">
      <c r="A27" s="28">
        <v>22</v>
      </c>
      <c r="B27" s="155"/>
      <c r="C27" s="87"/>
      <c r="D27" s="78"/>
      <c r="E27" s="134">
        <f t="shared" si="4"/>
      </c>
      <c r="F27" s="88"/>
      <c r="G27" s="89">
        <f>IF($C27="","",VLOOKUP((((INT(($C27-1)/2))*2)+1),#REF!,6,FALSE))</f>
      </c>
      <c r="H27" s="90">
        <f t="shared" si="2"/>
        <v>0</v>
      </c>
      <c r="I27" s="91"/>
      <c r="J27" s="90"/>
      <c r="K27" s="92" t="s">
        <v>104</v>
      </c>
      <c r="L27" s="93"/>
      <c r="M27" s="145">
        <f t="shared" si="5"/>
      </c>
      <c r="N27" s="3"/>
      <c r="O27" s="94"/>
      <c r="P27" s="146">
        <f t="shared" si="6"/>
      </c>
      <c r="Q27" s="4"/>
      <c r="R27" s="95"/>
      <c r="S27" s="29">
        <f t="shared" si="0"/>
      </c>
      <c r="T27" s="30">
        <f>IF(R27="低学年",IF($O$3="","",$O$3),IF(R27="共通",IF(#REF!="","",#REF!),""))</f>
      </c>
      <c r="AA27" s="135" t="s">
        <v>68</v>
      </c>
      <c r="AB27" s="136">
        <v>11961.3</v>
      </c>
      <c r="AE27" s="58" t="s">
        <v>138</v>
      </c>
      <c r="AF27" s="136"/>
      <c r="AG27" s="49">
        <f t="shared" si="7"/>
        <v>0</v>
      </c>
      <c r="AH27" s="49">
        <f t="shared" si="8"/>
        <v>0</v>
      </c>
      <c r="AI27" s="49">
        <f t="shared" si="1"/>
        <v>0</v>
      </c>
    </row>
    <row r="28" spans="1:35" ht="18" customHeight="1">
      <c r="A28" s="28">
        <v>23</v>
      </c>
      <c r="B28" s="155"/>
      <c r="C28" s="87"/>
      <c r="D28" s="78"/>
      <c r="E28" s="134">
        <f t="shared" si="4"/>
      </c>
      <c r="F28" s="88"/>
      <c r="G28" s="89">
        <f>IF($C28="","",VLOOKUP((((INT(($C28-1)/2))*2)+1),#REF!,6,FALSE))</f>
      </c>
      <c r="H28" s="90">
        <f t="shared" si="2"/>
        <v>0</v>
      </c>
      <c r="I28" s="91"/>
      <c r="J28" s="90"/>
      <c r="K28" s="92" t="s">
        <v>104</v>
      </c>
      <c r="L28" s="93"/>
      <c r="M28" s="145">
        <f t="shared" si="5"/>
      </c>
      <c r="N28" s="3"/>
      <c r="O28" s="94"/>
      <c r="P28" s="146">
        <f t="shared" si="6"/>
      </c>
      <c r="Q28" s="4"/>
      <c r="R28" s="95"/>
      <c r="S28" s="29">
        <f t="shared" si="0"/>
      </c>
      <c r="T28" s="30">
        <f>IF(R28="低学年",IF($O$3="","",$O$3),IF(R28="共通",IF(#REF!="","",#REF!),""))</f>
      </c>
      <c r="AA28" s="135" t="s">
        <v>69</v>
      </c>
      <c r="AB28" s="136">
        <v>12381.4</v>
      </c>
      <c r="AE28" s="58" t="s">
        <v>138</v>
      </c>
      <c r="AF28" s="136"/>
      <c r="AG28" s="49">
        <f t="shared" si="7"/>
        <v>0</v>
      </c>
      <c r="AH28" s="49">
        <f t="shared" si="8"/>
        <v>0</v>
      </c>
      <c r="AI28" s="49">
        <f t="shared" si="1"/>
        <v>0</v>
      </c>
    </row>
    <row r="29" spans="1:35" ht="18" customHeight="1">
      <c r="A29" s="28">
        <v>24</v>
      </c>
      <c r="B29" s="155"/>
      <c r="C29" s="87"/>
      <c r="D29" s="78"/>
      <c r="E29" s="134">
        <f t="shared" si="4"/>
      </c>
      <c r="F29" s="88"/>
      <c r="G29" s="89">
        <f>IF($C29="","",VLOOKUP((((INT(($C29-1)/2))*2)+1),#REF!,6,FALSE))</f>
      </c>
      <c r="H29" s="90">
        <f t="shared" si="2"/>
        <v>0</v>
      </c>
      <c r="I29" s="91"/>
      <c r="J29" s="90"/>
      <c r="K29" s="92" t="s">
        <v>104</v>
      </c>
      <c r="L29" s="93"/>
      <c r="M29" s="145">
        <f t="shared" si="5"/>
      </c>
      <c r="N29" s="3"/>
      <c r="O29" s="94"/>
      <c r="P29" s="146">
        <f t="shared" si="6"/>
      </c>
      <c r="Q29" s="4"/>
      <c r="R29" s="95"/>
      <c r="S29" s="29">
        <f t="shared" si="0"/>
      </c>
      <c r="T29" s="30">
        <f>IF(R29="低学年",IF($O$3="","",$O$3),IF(R29="共通",IF(#REF!="","",#REF!),""))</f>
      </c>
      <c r="AA29" s="135" t="s">
        <v>70</v>
      </c>
      <c r="AB29" s="136">
        <v>12801.5</v>
      </c>
      <c r="AE29" s="58" t="s">
        <v>138</v>
      </c>
      <c r="AF29" s="136"/>
      <c r="AG29" s="49">
        <f t="shared" si="7"/>
        <v>0</v>
      </c>
      <c r="AH29" s="49">
        <f t="shared" si="8"/>
        <v>0</v>
      </c>
      <c r="AI29" s="49">
        <f t="shared" si="1"/>
        <v>0</v>
      </c>
    </row>
    <row r="30" spans="1:35" ht="18" customHeight="1" thickBot="1">
      <c r="A30" s="35">
        <v>25</v>
      </c>
      <c r="B30" s="156"/>
      <c r="C30" s="110"/>
      <c r="D30" s="111"/>
      <c r="E30" s="138">
        <f t="shared" si="4"/>
      </c>
      <c r="F30" s="112"/>
      <c r="G30" s="113">
        <f>IF($C30="","",VLOOKUP((((INT(($C30-1)/2))*2)+1),#REF!,6,FALSE))</f>
      </c>
      <c r="H30" s="114">
        <f t="shared" si="2"/>
        <v>0</v>
      </c>
      <c r="I30" s="97"/>
      <c r="J30" s="114"/>
      <c r="K30" s="115" t="s">
        <v>104</v>
      </c>
      <c r="L30" s="93"/>
      <c r="M30" s="147">
        <f t="shared" si="5"/>
      </c>
      <c r="N30" s="5"/>
      <c r="O30" s="98"/>
      <c r="P30" s="148">
        <f t="shared" si="6"/>
      </c>
      <c r="Q30" s="6"/>
      <c r="R30" s="99"/>
      <c r="S30" s="31">
        <f t="shared" si="0"/>
      </c>
      <c r="T30" s="36">
        <f>IF(R30="低学年",IF($O$3="","",$O$3),IF(R30="共通",IF(#REF!="","",#REF!),""))</f>
      </c>
      <c r="AA30" s="135" t="s">
        <v>71</v>
      </c>
      <c r="AB30" s="136">
        <v>13221.6</v>
      </c>
      <c r="AE30" s="58" t="s">
        <v>148</v>
      </c>
      <c r="AF30" s="136"/>
      <c r="AG30" s="49">
        <f t="shared" si="7"/>
        <v>0</v>
      </c>
      <c r="AH30" s="49">
        <f t="shared" si="8"/>
        <v>0</v>
      </c>
      <c r="AI30" s="49">
        <f t="shared" si="1"/>
        <v>0</v>
      </c>
    </row>
    <row r="31" spans="1:35" ht="18" customHeight="1">
      <c r="A31" s="23">
        <v>26</v>
      </c>
      <c r="B31" s="154"/>
      <c r="C31" s="76"/>
      <c r="D31" s="77"/>
      <c r="E31" s="133">
        <f t="shared" si="4"/>
      </c>
      <c r="F31" s="79"/>
      <c r="G31" s="80">
        <f>IF($C31="","",VLOOKUP((((INT(($C31-1)/2))*2)+1),#REF!,6,FALSE))</f>
      </c>
      <c r="H31" s="82">
        <f t="shared" si="2"/>
        <v>0</v>
      </c>
      <c r="I31" s="104"/>
      <c r="J31" s="82"/>
      <c r="K31" s="83" t="s">
        <v>104</v>
      </c>
      <c r="L31" s="106"/>
      <c r="M31" s="149">
        <f t="shared" si="5"/>
      </c>
      <c r="N31" s="7"/>
      <c r="O31" s="107"/>
      <c r="P31" s="150">
        <f t="shared" si="6"/>
      </c>
      <c r="Q31" s="8"/>
      <c r="R31" s="108"/>
      <c r="S31" s="33">
        <f t="shared" si="0"/>
      </c>
      <c r="T31" s="27">
        <f>IF(R31="低学年",IF($O$3="","",$O$3),IF(R31="共通",IF(#REF!="","",#REF!),""))</f>
      </c>
      <c r="AA31" s="135" t="s">
        <v>72</v>
      </c>
      <c r="AB31" s="136">
        <v>13641.7</v>
      </c>
      <c r="AE31" s="58" t="s">
        <v>149</v>
      </c>
      <c r="AF31" s="136"/>
      <c r="AG31" s="49">
        <f t="shared" si="7"/>
        <v>0</v>
      </c>
      <c r="AH31" s="49">
        <f t="shared" si="8"/>
        <v>0</v>
      </c>
      <c r="AI31" s="49">
        <f t="shared" si="1"/>
        <v>0</v>
      </c>
    </row>
    <row r="32" spans="1:35" ht="18" customHeight="1">
      <c r="A32" s="28">
        <v>27</v>
      </c>
      <c r="B32" s="155"/>
      <c r="C32" s="87"/>
      <c r="D32" s="78"/>
      <c r="E32" s="134">
        <f t="shared" si="4"/>
      </c>
      <c r="F32" s="88"/>
      <c r="G32" s="89">
        <f>IF($C32="","",VLOOKUP((((INT(($C32-1)/2))*2)+1),#REF!,6,FALSE))</f>
      </c>
      <c r="H32" s="90">
        <f t="shared" si="2"/>
        <v>0</v>
      </c>
      <c r="I32" s="91"/>
      <c r="J32" s="90"/>
      <c r="K32" s="92" t="s">
        <v>104</v>
      </c>
      <c r="L32" s="93"/>
      <c r="M32" s="145">
        <f t="shared" si="5"/>
      </c>
      <c r="N32" s="3"/>
      <c r="O32" s="94"/>
      <c r="P32" s="146">
        <f t="shared" si="6"/>
      </c>
      <c r="Q32" s="4"/>
      <c r="R32" s="95"/>
      <c r="S32" s="29">
        <f t="shared" si="0"/>
      </c>
      <c r="T32" s="30">
        <f>IF(R32="低学年",IF($O$3="","",$O$3),IF(R32="共通",IF(#REF!="","",#REF!),""))</f>
      </c>
      <c r="AA32" s="135" t="s">
        <v>73</v>
      </c>
      <c r="AB32" s="136">
        <v>14061.8</v>
      </c>
      <c r="AE32" s="58" t="s">
        <v>138</v>
      </c>
      <c r="AF32" s="136"/>
      <c r="AG32" s="49">
        <f t="shared" si="7"/>
        <v>0</v>
      </c>
      <c r="AH32" s="49">
        <f t="shared" si="8"/>
        <v>0</v>
      </c>
      <c r="AI32" s="49">
        <f t="shared" si="1"/>
        <v>0</v>
      </c>
    </row>
    <row r="33" spans="1:35" ht="18" customHeight="1">
      <c r="A33" s="28">
        <v>28</v>
      </c>
      <c r="B33" s="155"/>
      <c r="C33" s="87"/>
      <c r="D33" s="78"/>
      <c r="E33" s="134">
        <f t="shared" si="4"/>
      </c>
      <c r="F33" s="88"/>
      <c r="G33" s="89">
        <f>IF($C33="","",VLOOKUP((((INT(($C33-1)/2))*2)+1),#REF!,6,FALSE))</f>
      </c>
      <c r="H33" s="90">
        <f t="shared" si="2"/>
        <v>0</v>
      </c>
      <c r="I33" s="91"/>
      <c r="J33" s="90"/>
      <c r="K33" s="92" t="s">
        <v>104</v>
      </c>
      <c r="L33" s="93"/>
      <c r="M33" s="145">
        <f t="shared" si="5"/>
      </c>
      <c r="N33" s="3"/>
      <c r="O33" s="94"/>
      <c r="P33" s="146">
        <f t="shared" si="6"/>
      </c>
      <c r="Q33" s="4"/>
      <c r="R33" s="95"/>
      <c r="S33" s="29">
        <f t="shared" si="0"/>
      </c>
      <c r="T33" s="30">
        <f>IF(R33="低学年",IF($O$3="","",$O$3),IF(R33="共通",IF(#REF!="","",#REF!),""))</f>
      </c>
      <c r="AA33" s="135" t="s">
        <v>74</v>
      </c>
      <c r="AB33" s="136">
        <v>14481.9</v>
      </c>
      <c r="AE33" s="58" t="s">
        <v>138</v>
      </c>
      <c r="AF33" s="136"/>
      <c r="AG33" s="49">
        <f t="shared" si="7"/>
        <v>0</v>
      </c>
      <c r="AH33" s="49">
        <f t="shared" si="8"/>
        <v>0</v>
      </c>
      <c r="AI33" s="49">
        <f t="shared" si="1"/>
        <v>0</v>
      </c>
    </row>
    <row r="34" spans="1:35" ht="18" customHeight="1">
      <c r="A34" s="28">
        <v>29</v>
      </c>
      <c r="B34" s="155"/>
      <c r="C34" s="87"/>
      <c r="D34" s="78"/>
      <c r="E34" s="134">
        <f t="shared" si="4"/>
      </c>
      <c r="F34" s="88"/>
      <c r="G34" s="89">
        <f>IF($C34="","",VLOOKUP((((INT(($C34-1)/2))*2)+1),#REF!,6,FALSE))</f>
      </c>
      <c r="H34" s="90">
        <f t="shared" si="2"/>
        <v>0</v>
      </c>
      <c r="I34" s="91"/>
      <c r="J34" s="90"/>
      <c r="K34" s="92" t="s">
        <v>104</v>
      </c>
      <c r="L34" s="93"/>
      <c r="M34" s="145">
        <f t="shared" si="5"/>
      </c>
      <c r="N34" s="3"/>
      <c r="O34" s="94"/>
      <c r="P34" s="146">
        <f t="shared" si="6"/>
      </c>
      <c r="Q34" s="4"/>
      <c r="R34" s="95"/>
      <c r="S34" s="29">
        <f t="shared" si="0"/>
      </c>
      <c r="T34" s="30">
        <f>IF(R34="低学年",IF($O$3="","",$O$3),IF(R34="共通",IF(#REF!="","",#REF!),""))</f>
      </c>
      <c r="AA34" s="135" t="s">
        <v>75</v>
      </c>
      <c r="AB34" s="136">
        <v>14902</v>
      </c>
      <c r="AE34" s="58" t="s">
        <v>138</v>
      </c>
      <c r="AI34" s="49">
        <f t="shared" si="1"/>
        <v>0</v>
      </c>
    </row>
    <row r="35" spans="1:35" ht="18" customHeight="1" thickBot="1">
      <c r="A35" s="35">
        <v>30</v>
      </c>
      <c r="B35" s="156"/>
      <c r="C35" s="110"/>
      <c r="D35" s="111"/>
      <c r="E35" s="138">
        <f t="shared" si="4"/>
      </c>
      <c r="F35" s="112"/>
      <c r="G35" s="113">
        <f>IF($C35="","",VLOOKUP((((INT(($C35-1)/2))*2)+1),#REF!,6,FALSE))</f>
      </c>
      <c r="H35" s="114">
        <f t="shared" si="2"/>
        <v>0</v>
      </c>
      <c r="I35" s="97"/>
      <c r="J35" s="114"/>
      <c r="K35" s="115" t="s">
        <v>104</v>
      </c>
      <c r="L35" s="109"/>
      <c r="M35" s="147">
        <f t="shared" si="5"/>
      </c>
      <c r="N35" s="5"/>
      <c r="O35" s="98"/>
      <c r="P35" s="148">
        <f t="shared" si="6"/>
      </c>
      <c r="Q35" s="6"/>
      <c r="R35" s="99"/>
      <c r="S35" s="31">
        <f t="shared" si="0"/>
      </c>
      <c r="T35" s="36">
        <f>IF(R35="低学年",IF($O$3="","",$O$3),IF(R35="共通",IF(#REF!="","",#REF!),""))</f>
      </c>
      <c r="AA35" s="135" t="s">
        <v>76</v>
      </c>
      <c r="AB35" s="136">
        <v>15322.1</v>
      </c>
      <c r="AE35" s="58" t="s">
        <v>138</v>
      </c>
      <c r="AI35" s="49">
        <f t="shared" si="1"/>
        <v>0</v>
      </c>
    </row>
    <row r="36" spans="1:31" ht="18" customHeight="1">
      <c r="A36" s="43" t="s">
        <v>98</v>
      </c>
      <c r="B36" s="47"/>
      <c r="C36" s="43"/>
      <c r="D36" s="43"/>
      <c r="E36" s="25"/>
      <c r="F36" s="140"/>
      <c r="G36" s="24"/>
      <c r="H36" s="25"/>
      <c r="I36" s="44"/>
      <c r="J36" s="25"/>
      <c r="K36" s="25"/>
      <c r="L36" s="140"/>
      <c r="M36" s="45"/>
      <c r="N36" s="141"/>
      <c r="O36" s="140"/>
      <c r="P36" s="45"/>
      <c r="Q36" s="141"/>
      <c r="R36" s="140"/>
      <c r="S36" s="45"/>
      <c r="T36" s="46"/>
      <c r="AA36" s="135" t="s">
        <v>77</v>
      </c>
      <c r="AB36" s="136"/>
      <c r="AE36" s="58" t="s">
        <v>138</v>
      </c>
    </row>
    <row r="37" spans="1:28" ht="18" customHeight="1">
      <c r="A37" s="158" t="s">
        <v>99</v>
      </c>
      <c r="B37" s="159"/>
      <c r="C37" s="160"/>
      <c r="D37" s="39" t="s">
        <v>100</v>
      </c>
      <c r="E37" s="39" t="s">
        <v>8</v>
      </c>
      <c r="F37" s="37"/>
      <c r="G37" s="37"/>
      <c r="H37" s="37"/>
      <c r="I37" s="37"/>
      <c r="J37" s="37"/>
      <c r="K37" s="37"/>
      <c r="L37" s="38"/>
      <c r="M37" s="38"/>
      <c r="N37" s="38"/>
      <c r="O37" s="38"/>
      <c r="P37" s="38"/>
      <c r="Q37" s="38"/>
      <c r="R37" s="38"/>
      <c r="S37" s="38"/>
      <c r="T37" s="38"/>
      <c r="AA37" s="135" t="s">
        <v>78</v>
      </c>
      <c r="AB37" s="136">
        <v>15742.2</v>
      </c>
    </row>
    <row r="38" spans="1:28" ht="18" customHeight="1">
      <c r="A38" s="161" t="s">
        <v>123</v>
      </c>
      <c r="B38" s="159"/>
      <c r="C38" s="160"/>
      <c r="D38" s="151"/>
      <c r="E38" s="66">
        <f>D38*600</f>
        <v>0</v>
      </c>
      <c r="F38" s="11"/>
      <c r="G38" s="11"/>
      <c r="H38" s="11"/>
      <c r="I38" s="11"/>
      <c r="J38" s="11"/>
      <c r="K38" s="11"/>
      <c r="L38" s="163" t="s">
        <v>29</v>
      </c>
      <c r="M38" s="163"/>
      <c r="N38" s="163"/>
      <c r="O38" s="188"/>
      <c r="P38" s="188"/>
      <c r="Q38" s="189"/>
      <c r="R38" s="189"/>
      <c r="S38" s="189"/>
      <c r="T38" s="189"/>
      <c r="AA38" s="135" t="s">
        <v>79</v>
      </c>
      <c r="AB38" s="136">
        <v>16162.3</v>
      </c>
    </row>
    <row r="39" spans="1:28" ht="18" customHeight="1">
      <c r="A39" s="161" t="s">
        <v>124</v>
      </c>
      <c r="B39" s="159"/>
      <c r="C39" s="160"/>
      <c r="D39" s="151"/>
      <c r="E39" s="66">
        <f>D39*1000</f>
        <v>0</v>
      </c>
      <c r="F39" s="11"/>
      <c r="G39" s="11"/>
      <c r="H39" s="11"/>
      <c r="I39" s="11"/>
      <c r="J39" s="11"/>
      <c r="K39" s="11"/>
      <c r="L39" s="163" t="s">
        <v>30</v>
      </c>
      <c r="M39" s="163"/>
      <c r="N39" s="163"/>
      <c r="O39" s="187"/>
      <c r="P39" s="187"/>
      <c r="Q39" s="187"/>
      <c r="R39" s="187"/>
      <c r="S39" s="1"/>
      <c r="T39" s="1"/>
      <c r="AA39" s="135" t="s">
        <v>80</v>
      </c>
      <c r="AB39" s="136">
        <v>16582.4</v>
      </c>
    </row>
    <row r="40" spans="1:28" ht="18" customHeight="1">
      <c r="A40" s="161" t="s">
        <v>125</v>
      </c>
      <c r="B40" s="159"/>
      <c r="C40" s="160"/>
      <c r="D40" s="151"/>
      <c r="E40" s="66">
        <f>D40*2000</f>
        <v>0</v>
      </c>
      <c r="F40" s="40"/>
      <c r="G40" s="11"/>
      <c r="H40" s="11"/>
      <c r="I40" s="11"/>
      <c r="J40" s="11"/>
      <c r="K40" s="11"/>
      <c r="L40" s="163" t="s">
        <v>31</v>
      </c>
      <c r="M40" s="163"/>
      <c r="N40" s="163"/>
      <c r="O40" s="187"/>
      <c r="P40" s="187"/>
      <c r="Q40" s="187"/>
      <c r="R40" s="187"/>
      <c r="S40" s="1"/>
      <c r="T40" s="1"/>
      <c r="AA40" s="135" t="s">
        <v>81</v>
      </c>
      <c r="AB40" s="136">
        <v>17002.5</v>
      </c>
    </row>
    <row r="41" spans="1:28" ht="18" customHeight="1">
      <c r="A41" s="161" t="s">
        <v>126</v>
      </c>
      <c r="B41" s="159"/>
      <c r="C41" s="160"/>
      <c r="D41" s="151"/>
      <c r="E41" s="66">
        <f>D41*300</f>
        <v>0</v>
      </c>
      <c r="F41" s="40"/>
      <c r="G41" s="11"/>
      <c r="H41" s="11"/>
      <c r="I41" s="11"/>
      <c r="J41" s="11"/>
      <c r="K41" s="11"/>
      <c r="L41" s="163" t="s">
        <v>36</v>
      </c>
      <c r="M41" s="163"/>
      <c r="N41" s="163"/>
      <c r="O41" s="173"/>
      <c r="P41" s="173"/>
      <c r="Q41" s="174"/>
      <c r="R41" s="174"/>
      <c r="S41" s="174"/>
      <c r="T41" s="174"/>
      <c r="AA41" s="135" t="s">
        <v>82</v>
      </c>
      <c r="AB41" s="136">
        <v>17422.6</v>
      </c>
    </row>
    <row r="42" spans="1:28" ht="18" customHeight="1">
      <c r="A42" s="161" t="s">
        <v>9</v>
      </c>
      <c r="B42" s="180"/>
      <c r="C42" s="181"/>
      <c r="D42" s="151"/>
      <c r="E42" s="66">
        <f>SUM(E38:E41)</f>
        <v>0</v>
      </c>
      <c r="F42" s="40"/>
      <c r="G42" s="11"/>
      <c r="H42" s="11"/>
      <c r="I42" s="11"/>
      <c r="J42" s="11"/>
      <c r="K42" s="11"/>
      <c r="L42" s="163" t="s">
        <v>37</v>
      </c>
      <c r="M42" s="163"/>
      <c r="N42" s="163"/>
      <c r="O42" s="173"/>
      <c r="P42" s="173"/>
      <c r="Q42" s="174"/>
      <c r="R42" s="174"/>
      <c r="S42" s="174"/>
      <c r="T42" s="174"/>
      <c r="AA42" s="135" t="s">
        <v>83</v>
      </c>
      <c r="AB42" s="136">
        <v>17842.7</v>
      </c>
    </row>
    <row r="43" spans="1:28" ht="18" customHeight="1">
      <c r="A43" s="175" t="s">
        <v>127</v>
      </c>
      <c r="B43" s="176"/>
      <c r="C43" s="177"/>
      <c r="D43" s="152" t="s">
        <v>154</v>
      </c>
      <c r="E43" s="153"/>
      <c r="F43" s="40"/>
      <c r="G43" s="11"/>
      <c r="H43" s="11"/>
      <c r="I43" s="11"/>
      <c r="J43" s="11"/>
      <c r="K43" s="11"/>
      <c r="L43" s="172"/>
      <c r="M43" s="172"/>
      <c r="N43" s="172"/>
      <c r="O43" s="171"/>
      <c r="P43" s="171"/>
      <c r="Q43" s="171"/>
      <c r="R43" s="171"/>
      <c r="S43" s="142"/>
      <c r="T43" s="142"/>
      <c r="AA43" s="135" t="s">
        <v>84</v>
      </c>
      <c r="AB43" s="136">
        <v>18262.8</v>
      </c>
    </row>
    <row r="44" spans="1:28" ht="18" customHeight="1">
      <c r="A44" s="37"/>
      <c r="B44" s="37"/>
      <c r="C44" s="40"/>
      <c r="D44" s="40"/>
      <c r="E44" s="11"/>
      <c r="F44" s="40"/>
      <c r="G44" s="11"/>
      <c r="H44" s="11"/>
      <c r="I44" s="11"/>
      <c r="J44" s="11"/>
      <c r="K44" s="11"/>
      <c r="L44" s="10"/>
      <c r="M44" s="10"/>
      <c r="N44" s="10"/>
      <c r="O44" s="10"/>
      <c r="P44" s="10"/>
      <c r="Q44" s="10"/>
      <c r="R44" s="10"/>
      <c r="S44" s="10"/>
      <c r="T44" s="10"/>
      <c r="AA44" s="135" t="s">
        <v>85</v>
      </c>
      <c r="AB44" s="136">
        <v>18682.9</v>
      </c>
    </row>
    <row r="45" spans="1:28" ht="18" customHeight="1">
      <c r="A45" s="37"/>
      <c r="B45" s="37"/>
      <c r="C45" s="40"/>
      <c r="D45" s="40"/>
      <c r="E45" s="11"/>
      <c r="F45" s="40"/>
      <c r="G45" s="11"/>
      <c r="H45" s="11"/>
      <c r="I45" s="11"/>
      <c r="J45" s="11"/>
      <c r="K45" s="11"/>
      <c r="L45" s="62"/>
      <c r="M45" s="62"/>
      <c r="N45" s="62"/>
      <c r="O45" s="162"/>
      <c r="P45" s="162"/>
      <c r="Q45" s="162"/>
      <c r="R45" s="63"/>
      <c r="S45" s="63"/>
      <c r="T45" s="63"/>
      <c r="AA45" s="135" t="s">
        <v>86</v>
      </c>
      <c r="AB45" s="136">
        <v>19103</v>
      </c>
    </row>
    <row r="46" spans="1:28" ht="18" customHeight="1">
      <c r="A46" s="37"/>
      <c r="B46" s="11"/>
      <c r="C46" s="64"/>
      <c r="D46" s="64"/>
      <c r="E46" s="11"/>
      <c r="F46" s="64"/>
      <c r="G46" s="11"/>
      <c r="H46" s="11"/>
      <c r="I46" s="11"/>
      <c r="J46" s="11"/>
      <c r="K46" s="11"/>
      <c r="L46" s="62"/>
      <c r="M46" s="62"/>
      <c r="N46" s="62"/>
      <c r="O46" s="62"/>
      <c r="P46" s="62"/>
      <c r="Q46" s="62"/>
      <c r="R46" s="170"/>
      <c r="S46" s="170"/>
      <c r="T46" s="170"/>
      <c r="AA46" s="135" t="s">
        <v>87</v>
      </c>
      <c r="AB46" s="136">
        <v>19523.1</v>
      </c>
    </row>
    <row r="47" spans="1:28" ht="18" customHeight="1">
      <c r="A47" s="50"/>
      <c r="C47" s="59"/>
      <c r="D47" s="59"/>
      <c r="E47" s="50"/>
      <c r="F47" s="50"/>
      <c r="G47" s="50"/>
      <c r="H47" s="50"/>
      <c r="I47" s="50"/>
      <c r="J47" s="50"/>
      <c r="K47" s="50"/>
      <c r="L47" s="60"/>
      <c r="M47" s="60"/>
      <c r="N47" s="60"/>
      <c r="O47" s="60"/>
      <c r="P47" s="60"/>
      <c r="Q47" s="60"/>
      <c r="AA47" s="135" t="s">
        <v>88</v>
      </c>
      <c r="AB47" s="136">
        <v>19943.2</v>
      </c>
    </row>
    <row r="48" spans="8:28" ht="18" customHeight="1"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AA48" s="135" t="s">
        <v>89</v>
      </c>
      <c r="AB48" s="136">
        <v>20363.3</v>
      </c>
    </row>
    <row r="49" spans="27:28" ht="18" customHeight="1">
      <c r="AA49" s="135" t="s">
        <v>90</v>
      </c>
      <c r="AB49" s="136">
        <v>20783.4</v>
      </c>
    </row>
    <row r="50" spans="27:28" ht="18" customHeight="1">
      <c r="AA50" s="135" t="s">
        <v>91</v>
      </c>
      <c r="AB50" s="136">
        <v>21203.5</v>
      </c>
    </row>
    <row r="51" spans="27:28" ht="18" customHeight="1">
      <c r="AA51" s="135" t="s">
        <v>92</v>
      </c>
      <c r="AB51" s="136">
        <v>21623.6</v>
      </c>
    </row>
    <row r="52" spans="27:28" ht="18" customHeight="1">
      <c r="AA52" s="135" t="s">
        <v>93</v>
      </c>
      <c r="AB52" s="136">
        <v>22043.7</v>
      </c>
    </row>
    <row r="53" spans="27:28" ht="18" customHeight="1">
      <c r="AA53" s="135" t="s">
        <v>94</v>
      </c>
      <c r="AB53" s="136">
        <v>22463.8</v>
      </c>
    </row>
    <row r="54" spans="27:28" ht="18" customHeight="1">
      <c r="AA54" s="135" t="s">
        <v>95</v>
      </c>
      <c r="AB54" s="136">
        <v>22883.9</v>
      </c>
    </row>
    <row r="55" ht="13.5">
      <c r="AB55" s="136">
        <v>23304</v>
      </c>
    </row>
    <row r="56" spans="27:28" ht="13.5">
      <c r="AA56" s="135"/>
      <c r="AB56" s="136">
        <v>23724.1</v>
      </c>
    </row>
  </sheetData>
  <sheetProtection sheet="1"/>
  <mergeCells count="27">
    <mergeCell ref="A1:R1"/>
    <mergeCell ref="N2:Q2"/>
    <mergeCell ref="A4:A5"/>
    <mergeCell ref="B4:B5"/>
    <mergeCell ref="F4:F5"/>
    <mergeCell ref="L4:R4"/>
    <mergeCell ref="A37:C37"/>
    <mergeCell ref="A38:C38"/>
    <mergeCell ref="L38:N38"/>
    <mergeCell ref="O38:T38"/>
    <mergeCell ref="A39:C39"/>
    <mergeCell ref="L39:N39"/>
    <mergeCell ref="O39:R39"/>
    <mergeCell ref="A40:C40"/>
    <mergeCell ref="L40:N40"/>
    <mergeCell ref="O40:R40"/>
    <mergeCell ref="A41:C41"/>
    <mergeCell ref="L41:N41"/>
    <mergeCell ref="O41:T41"/>
    <mergeCell ref="R46:T46"/>
    <mergeCell ref="A42:C42"/>
    <mergeCell ref="L42:N42"/>
    <mergeCell ref="O42:T42"/>
    <mergeCell ref="L43:N43"/>
    <mergeCell ref="O43:R43"/>
    <mergeCell ref="O45:Q45"/>
    <mergeCell ref="A43:C43"/>
  </mergeCells>
  <dataValidations count="17">
    <dataValidation type="list" allowBlank="1" showInputMessage="1" showErrorMessage="1" sqref="B6:B35">
      <formula1>$AA$8:$AA$54</formula1>
    </dataValidation>
    <dataValidation type="list" allowBlank="1" showInputMessage="1" showErrorMessage="1" sqref="AA7">
      <formula1>"＝＄AB$6:$AB$53"</formula1>
    </dataValidation>
    <dataValidation type="list" allowBlank="1" showInputMessage="1" showErrorMessage="1" sqref="AA56">
      <formula1>"＝＄AD$':$AD$17"</formula1>
    </dataValidation>
    <dataValidation type="list" allowBlank="1" showInputMessage="1" showErrorMessage="1" sqref="AA6 AA8:AA54">
      <formula1>"＝＄AA$7:$AA$53"</formula1>
    </dataValidation>
    <dataValidation type="list" allowBlank="1" showInputMessage="1" showErrorMessage="1" sqref="R36">
      <formula1>$AE$24:$AE$33</formula1>
    </dataValidation>
    <dataValidation allowBlank="1" showErrorMessage="1" sqref="T6:T36"/>
    <dataValidation allowBlank="1" showInputMessage="1" showErrorMessage="1" prompt="低学年リレーの最高記録を入力" imeMode="halfAlpha" sqref="O3:P3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N36 Q36"/>
    <dataValidation allowBlank="1" showInputMessage="1" showErrorMessage="1" promptTitle="入力の氏名が公認記録となります。" prompt="入力の氏名が公認記録となります。&#10;エントリー終了後の修正はできません。&#10;確認をお願いします。&#10;&#10;表彰状、記録証もこのまま作成されます。&#10;姓名合わせて４字までの場合は、&#10;５字になるように姓と名の間に&#10;全角スペースを入れてください。&#10;５字以上の場合は、&#10;続けて入力をお願いします。&#10;" sqref="D6:D35"/>
    <dataValidation type="whole" allowBlank="1" showInputMessage="1" showErrorMessage="1" imeMode="halfAlpha" sqref="C6:C35">
      <formula1>1</formula1>
      <formula2>3000</formula2>
    </dataValidation>
    <dataValidation type="whole" allowBlank="1" showInputMessage="1" showErrorMessage="1" error="１～３の数字を入力してください" imeMode="halfAlpha" sqref="F6:F36">
      <formula1>1</formula1>
      <formula2>3</formula2>
    </dataValidation>
    <dataValidation allowBlank="1" showInputMessage="1" showErrorMessage="1" promptTitle="確認してください" prompt="左セルの変換入力がフリガナになります。&#10;&#10;読と異なる場合は、左のセルのフリガナを修正してください。このセルを修正してもフリガナは修正されません。&#10;&#10;修正の方法：&#10;左のセルにフリガナにカーソルを置き、左クリックし、フリガナを修正してください。&#10;&#10;" sqref="E6:E35"/>
    <dataValidation allowBlank="1" showInputMessage="1" showErrorMessage="1" prompt="必須入力　&#10;記録がない場合は、予測タイム&#10;入力がない場合はエントリーできません。&#10;&#10;小数点以下２位の数値で入力。&#10;手動計時は0.24をプラス。&#10;例　100m10&quot;86→10.86&#10;　　3000m8'41&quot;59→841.59&#10;　　走高跳2m01→2.01&#10;&#10;" imeMode="halfAlpha" sqref="Q6:Q35 N6:N35"/>
    <dataValidation type="list" allowBlank="1" showInputMessage="1" showErrorMessage="1" sqref="O6:O36 L7:L36">
      <formula1>$AE$7:$AE$21</formula1>
    </dataValidation>
    <dataValidation type="list" allowBlank="1" showInputMessage="1" showErrorMessage="1" sqref="L6">
      <formula1>$AE$7:$AE$19</formula1>
    </dataValidation>
    <dataValidation type="list" allowBlank="1" showInputMessage="1" showErrorMessage="1" sqref="E43">
      <formula1>$AE$30:$AE$31</formula1>
    </dataValidation>
    <dataValidation type="list" allowBlank="1" showInputMessage="1" showErrorMessage="1" sqref="R6:R35">
      <formula1>$AE$24:$AE$26</formula1>
    </dataValidation>
  </dataValidations>
  <hyperlinks>
    <hyperlink ref="X19" r:id="rId1" display="mitakarikukyo@yahoo.co.jp"/>
  </hyperlink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2" sqref="T2"/>
    </sheetView>
  </sheetViews>
  <sheetFormatPr defaultColWidth="9.00390625" defaultRowHeight="18.75" customHeight="1"/>
  <cols>
    <col min="1" max="1" width="6.375" style="121" customWidth="1"/>
    <col min="2" max="2" width="8.625" style="121" customWidth="1"/>
    <col min="3" max="3" width="5.25390625" style="121" customWidth="1"/>
    <col min="4" max="4" width="13.625" style="121" customWidth="1"/>
    <col min="5" max="5" width="13.625" style="126" customWidth="1"/>
    <col min="6" max="6" width="3.75390625" style="121" customWidth="1"/>
    <col min="7" max="7" width="8.625" style="127" hidden="1" customWidth="1"/>
    <col min="8" max="8" width="11.375" style="121" customWidth="1"/>
    <col min="9" max="9" width="11.50390625" style="128" hidden="1" customWidth="1"/>
    <col min="10" max="10" width="0.12890625" style="121" customWidth="1"/>
    <col min="11" max="11" width="3.375" style="121" customWidth="1"/>
    <col min="12" max="12" width="12.625" style="121" customWidth="1"/>
    <col min="13" max="13" width="12.625" style="129" hidden="1" customWidth="1"/>
    <col min="14" max="14" width="7.75390625" style="121" customWidth="1"/>
    <col min="15" max="15" width="2.625" style="121" customWidth="1"/>
    <col min="16" max="16" width="5.625" style="121" hidden="1" customWidth="1"/>
    <col min="17" max="19" width="11.625" style="121" hidden="1" customWidth="1"/>
    <col min="20" max="20" width="15.25390625" style="121" customWidth="1"/>
    <col min="21" max="21" width="13.625" style="121" customWidth="1"/>
    <col min="22" max="16384" width="9.00390625" style="121" customWidth="1"/>
  </cols>
  <sheetData>
    <row r="1" spans="1:21" s="116" customFormat="1" ht="70.5" customHeight="1">
      <c r="A1" s="116" t="s">
        <v>12</v>
      </c>
      <c r="B1" s="116" t="s">
        <v>25</v>
      </c>
      <c r="C1" s="116" t="s">
        <v>11</v>
      </c>
      <c r="D1" s="116" t="s">
        <v>158</v>
      </c>
      <c r="E1" s="117" t="s">
        <v>47</v>
      </c>
      <c r="F1" s="116" t="s">
        <v>14</v>
      </c>
      <c r="G1" s="118" t="s">
        <v>28</v>
      </c>
      <c r="H1" s="116" t="s">
        <v>6</v>
      </c>
      <c r="I1" s="119" t="s">
        <v>27</v>
      </c>
      <c r="J1" s="116" t="s">
        <v>10</v>
      </c>
      <c r="K1" s="116" t="s">
        <v>13</v>
      </c>
      <c r="L1" s="116" t="s">
        <v>5</v>
      </c>
      <c r="M1" s="120" t="s">
        <v>26</v>
      </c>
      <c r="N1" s="116" t="s">
        <v>7</v>
      </c>
      <c r="O1" s="121"/>
      <c r="P1" s="122" t="s">
        <v>22</v>
      </c>
      <c r="Q1" s="116" t="s">
        <v>23</v>
      </c>
      <c r="R1" s="116" t="s">
        <v>24</v>
      </c>
      <c r="S1" s="116" t="s">
        <v>6</v>
      </c>
      <c r="T1" s="123">
        <f>IF(COUNTIF(A2:A99,"エラー")&gt;0,"どこかに重複データがあります。A列の「エラー」をご確認の上、一覧表を訂正して下さい。","")</f>
      </c>
      <c r="U1" s="124" t="s">
        <v>15</v>
      </c>
    </row>
    <row r="2" spans="1:13" ht="18.75" customHeight="1">
      <c r="A2" s="125">
        <f>IF(C2="","",IF(L2="1年","",IF(L2="2年","",IF(L2="低学年","",IF(L2="共通","",IF(AND(K2=#REF!,L2=#REF!,C2=#REF!),"エラー",""))))))</f>
      </c>
      <c r="M2" s="121"/>
    </row>
    <row r="3" spans="1:13" ht="18.75" customHeight="1">
      <c r="A3" s="125">
        <f aca="true" t="shared" si="0" ref="A3:A32">IF(C3="","",IF(L3="1年","",IF(L3="2年","",IF(L3="低学年","",IF(L3="共通","",IF(AND(K3=K2,L3=L2,C3=C2),"エラー",""))))))</f>
      </c>
      <c r="M3" s="121"/>
    </row>
    <row r="4" spans="1:13" ht="18.75" customHeight="1">
      <c r="A4" s="125">
        <f t="shared" si="0"/>
      </c>
      <c r="B4" s="125"/>
      <c r="M4" s="121"/>
    </row>
    <row r="5" spans="1:13" ht="18.75" customHeight="1">
      <c r="A5" s="125">
        <f t="shared" si="0"/>
      </c>
      <c r="M5" s="121"/>
    </row>
    <row r="6" spans="1:13" ht="18.75" customHeight="1">
      <c r="A6" s="125">
        <f t="shared" si="0"/>
      </c>
      <c r="M6" s="121"/>
    </row>
    <row r="7" spans="1:13" ht="18.75" customHeight="1">
      <c r="A7" s="125">
        <f t="shared" si="0"/>
      </c>
      <c r="M7" s="121"/>
    </row>
    <row r="8" spans="1:13" ht="18.75" customHeight="1">
      <c r="A8" s="125">
        <f t="shared" si="0"/>
      </c>
      <c r="M8" s="121"/>
    </row>
    <row r="9" spans="1:13" ht="18.75" customHeight="1">
      <c r="A9" s="125">
        <f t="shared" si="0"/>
      </c>
      <c r="M9" s="121"/>
    </row>
    <row r="10" spans="1:13" ht="18.75" customHeight="1">
      <c r="A10" s="125">
        <f t="shared" si="0"/>
      </c>
      <c r="M10" s="121"/>
    </row>
    <row r="11" spans="1:13" ht="18.75" customHeight="1">
      <c r="A11" s="125">
        <f t="shared" si="0"/>
      </c>
      <c r="M11" s="121"/>
    </row>
    <row r="12" spans="1:13" ht="18.75" customHeight="1">
      <c r="A12" s="125">
        <f t="shared" si="0"/>
      </c>
      <c r="M12" s="121"/>
    </row>
    <row r="13" spans="1:13" ht="18.75" customHeight="1">
      <c r="A13" s="125">
        <f t="shared" si="0"/>
      </c>
      <c r="B13" s="125"/>
      <c r="M13" s="121"/>
    </row>
    <row r="14" spans="1:13" ht="18.75" customHeight="1">
      <c r="A14" s="125">
        <f t="shared" si="0"/>
      </c>
      <c r="B14" s="125"/>
      <c r="M14" s="121"/>
    </row>
    <row r="15" spans="1:13" ht="18.75" customHeight="1">
      <c r="A15" s="125">
        <f t="shared" si="0"/>
      </c>
      <c r="B15" s="125"/>
      <c r="M15" s="121"/>
    </row>
    <row r="16" spans="1:13" ht="18.75" customHeight="1">
      <c r="A16" s="125">
        <f t="shared" si="0"/>
      </c>
      <c r="M16" s="121"/>
    </row>
    <row r="17" spans="1:13" ht="18.75" customHeight="1">
      <c r="A17" s="125">
        <f t="shared" si="0"/>
      </c>
      <c r="M17" s="121"/>
    </row>
    <row r="18" spans="1:13" ht="18.75" customHeight="1">
      <c r="A18" s="125">
        <f t="shared" si="0"/>
      </c>
      <c r="M18" s="121"/>
    </row>
    <row r="19" spans="1:13" ht="18.75" customHeight="1">
      <c r="A19" s="125">
        <f t="shared" si="0"/>
      </c>
      <c r="M19" s="121"/>
    </row>
    <row r="20" spans="1:13" ht="18.75" customHeight="1">
      <c r="A20" s="125">
        <f t="shared" si="0"/>
      </c>
      <c r="M20" s="121"/>
    </row>
    <row r="21" spans="1:13" ht="18.75" customHeight="1">
      <c r="A21" s="125">
        <f t="shared" si="0"/>
      </c>
      <c r="M21" s="121"/>
    </row>
    <row r="22" spans="1:13" ht="18.75" customHeight="1">
      <c r="A22" s="125">
        <f t="shared" si="0"/>
      </c>
      <c r="M22" s="121"/>
    </row>
    <row r="23" spans="1:13" ht="18.75" customHeight="1">
      <c r="A23" s="125">
        <f t="shared" si="0"/>
      </c>
      <c r="M23" s="121"/>
    </row>
    <row r="24" spans="1:13" ht="18.75" customHeight="1">
      <c r="A24" s="125">
        <f t="shared" si="0"/>
      </c>
      <c r="M24" s="121"/>
    </row>
    <row r="25" spans="1:13" ht="18.75" customHeight="1">
      <c r="A25" s="125">
        <f t="shared" si="0"/>
      </c>
      <c r="M25" s="121"/>
    </row>
    <row r="26" spans="1:13" ht="18.75" customHeight="1">
      <c r="A26" s="125">
        <f t="shared" si="0"/>
      </c>
      <c r="M26" s="121"/>
    </row>
    <row r="27" spans="1:13" ht="18.75" customHeight="1">
      <c r="A27" s="125">
        <f t="shared" si="0"/>
      </c>
      <c r="M27" s="121"/>
    </row>
    <row r="28" spans="1:13" ht="18.75" customHeight="1">
      <c r="A28" s="125">
        <f t="shared" si="0"/>
      </c>
      <c r="M28" s="121"/>
    </row>
    <row r="29" spans="1:13" ht="18.75" customHeight="1">
      <c r="A29" s="125">
        <f t="shared" si="0"/>
      </c>
      <c r="M29" s="121"/>
    </row>
    <row r="30" spans="1:13" ht="18.75" customHeight="1">
      <c r="A30" s="125">
        <f t="shared" si="0"/>
      </c>
      <c r="M30" s="121"/>
    </row>
    <row r="31" spans="1:13" ht="18.75" customHeight="1">
      <c r="A31" s="125">
        <f t="shared" si="0"/>
      </c>
      <c r="B31" s="125"/>
      <c r="M31" s="121"/>
    </row>
    <row r="32" spans="1:13" ht="18.75" customHeight="1">
      <c r="A32" s="125">
        <f t="shared" si="0"/>
      </c>
      <c r="B32" s="125"/>
      <c r="M32" s="121"/>
    </row>
    <row r="33" spans="1:13" ht="18.75" customHeight="1">
      <c r="A33" s="125">
        <f aca="true" t="shared" si="1" ref="A33:A64">IF(C33="","",IF(L33="1年","",IF(L33="2年","",IF(L33="低学年","",IF(L33="共通","",IF(AND(K33=K32,L33=L32,C33=C32),"エラー",""))))))</f>
      </c>
      <c r="M33" s="121"/>
    </row>
    <row r="34" spans="1:13" ht="18.75" customHeight="1">
      <c r="A34" s="125">
        <f t="shared" si="1"/>
      </c>
      <c r="M34" s="121"/>
    </row>
    <row r="35" spans="1:13" ht="18.75" customHeight="1">
      <c r="A35" s="125">
        <f t="shared" si="1"/>
      </c>
      <c r="M35" s="121"/>
    </row>
    <row r="36" spans="1:13" ht="18.75" customHeight="1">
      <c r="A36" s="125">
        <f t="shared" si="1"/>
      </c>
      <c r="M36" s="121"/>
    </row>
    <row r="37" spans="1:13" ht="18.75" customHeight="1">
      <c r="A37" s="125">
        <f t="shared" si="1"/>
      </c>
      <c r="M37" s="121"/>
    </row>
    <row r="38" spans="1:13" ht="18.75" customHeight="1">
      <c r="A38" s="125">
        <f t="shared" si="1"/>
      </c>
      <c r="M38" s="121"/>
    </row>
    <row r="39" spans="1:13" ht="18.75" customHeight="1">
      <c r="A39" s="125">
        <f t="shared" si="1"/>
      </c>
      <c r="B39" s="125"/>
      <c r="M39" s="121"/>
    </row>
    <row r="40" spans="1:13" ht="18.75" customHeight="1">
      <c r="A40" s="125">
        <f t="shared" si="1"/>
      </c>
      <c r="M40" s="121"/>
    </row>
    <row r="41" spans="1:13" ht="18.75" customHeight="1">
      <c r="A41" s="125">
        <f t="shared" si="1"/>
      </c>
      <c r="M41" s="121"/>
    </row>
    <row r="42" spans="1:13" ht="18.75" customHeight="1">
      <c r="A42" s="125">
        <f t="shared" si="1"/>
      </c>
      <c r="B42" s="125"/>
      <c r="M42" s="121"/>
    </row>
    <row r="43" spans="1:13" ht="18.75" customHeight="1">
      <c r="A43" s="125">
        <f t="shared" si="1"/>
      </c>
      <c r="B43" s="125"/>
      <c r="M43" s="121"/>
    </row>
    <row r="44" spans="1:13" ht="18.75" customHeight="1">
      <c r="A44" s="125">
        <f t="shared" si="1"/>
      </c>
      <c r="B44" s="125"/>
      <c r="M44" s="121"/>
    </row>
    <row r="45" spans="1:13" ht="18.75" customHeight="1">
      <c r="A45" s="125">
        <f t="shared" si="1"/>
      </c>
      <c r="B45" s="125"/>
      <c r="M45" s="121"/>
    </row>
    <row r="46" spans="1:13" ht="18.75" customHeight="1">
      <c r="A46" s="125">
        <f t="shared" si="1"/>
      </c>
      <c r="B46" s="125"/>
      <c r="M46" s="121"/>
    </row>
    <row r="47" spans="1:13" ht="18.75" customHeight="1">
      <c r="A47" s="125">
        <f t="shared" si="1"/>
      </c>
      <c r="M47" s="121"/>
    </row>
    <row r="48" spans="1:13" ht="18.75" customHeight="1">
      <c r="A48" s="125">
        <f t="shared" si="1"/>
      </c>
      <c r="M48" s="121"/>
    </row>
    <row r="49" spans="1:13" ht="18.75" customHeight="1">
      <c r="A49" s="125">
        <f t="shared" si="1"/>
      </c>
      <c r="B49" s="125"/>
      <c r="M49" s="121"/>
    </row>
    <row r="50" spans="1:13" ht="18.75" customHeight="1">
      <c r="A50" s="125">
        <f t="shared" si="1"/>
      </c>
      <c r="B50" s="125"/>
      <c r="M50" s="121"/>
    </row>
    <row r="51" spans="1:13" ht="18.75" customHeight="1">
      <c r="A51" s="125">
        <f t="shared" si="1"/>
      </c>
      <c r="M51" s="121"/>
    </row>
    <row r="52" spans="1:13" ht="18.75" customHeight="1">
      <c r="A52" s="125">
        <f t="shared" si="1"/>
      </c>
      <c r="M52" s="121"/>
    </row>
    <row r="53" spans="1:13" ht="18.75" customHeight="1">
      <c r="A53" s="125">
        <f t="shared" si="1"/>
      </c>
      <c r="M53" s="121"/>
    </row>
    <row r="54" spans="1:13" ht="18.75" customHeight="1">
      <c r="A54" s="125">
        <f t="shared" si="1"/>
      </c>
      <c r="B54" s="125"/>
      <c r="M54" s="121"/>
    </row>
    <row r="55" spans="1:13" ht="18.75" customHeight="1">
      <c r="A55" s="125">
        <f t="shared" si="1"/>
      </c>
      <c r="B55" s="125"/>
      <c r="M55" s="121"/>
    </row>
    <row r="56" spans="1:13" ht="18.75" customHeight="1">
      <c r="A56" s="125">
        <f t="shared" si="1"/>
      </c>
      <c r="B56" s="125"/>
      <c r="M56" s="121"/>
    </row>
    <row r="57" spans="1:13" ht="18.75" customHeight="1">
      <c r="A57" s="125">
        <f t="shared" si="1"/>
      </c>
      <c r="B57" s="125"/>
      <c r="M57" s="121"/>
    </row>
    <row r="58" spans="1:13" ht="18.75" customHeight="1">
      <c r="A58" s="125">
        <f t="shared" si="1"/>
      </c>
      <c r="B58" s="125"/>
      <c r="M58" s="121"/>
    </row>
    <row r="59" spans="1:13" ht="18.75" customHeight="1">
      <c r="A59" s="125">
        <f t="shared" si="1"/>
      </c>
      <c r="B59" s="125"/>
      <c r="M59" s="121"/>
    </row>
    <row r="60" spans="1:13" ht="18.75" customHeight="1">
      <c r="A60" s="125">
        <f t="shared" si="1"/>
      </c>
      <c r="B60" s="125"/>
      <c r="M60" s="121"/>
    </row>
    <row r="61" spans="1:13" ht="18.75" customHeight="1">
      <c r="A61" s="125">
        <f t="shared" si="1"/>
      </c>
      <c r="B61" s="125"/>
      <c r="M61" s="121"/>
    </row>
    <row r="62" spans="1:13" ht="18.75" customHeight="1">
      <c r="A62" s="125">
        <f t="shared" si="1"/>
      </c>
      <c r="B62" s="125"/>
      <c r="M62" s="121"/>
    </row>
    <row r="63" spans="1:13" ht="18.75" customHeight="1">
      <c r="A63" s="125">
        <f t="shared" si="1"/>
      </c>
      <c r="M63" s="121"/>
    </row>
    <row r="64" spans="1:13" ht="18.75" customHeight="1">
      <c r="A64" s="125">
        <f t="shared" si="1"/>
      </c>
      <c r="M64" s="121"/>
    </row>
    <row r="65" spans="1:13" ht="18.75" customHeight="1">
      <c r="A65" s="125">
        <f aca="true" t="shared" si="2" ref="A65:A99">IF(C65="","",IF(L65="1年","",IF(L65="2年","",IF(L65="低学年","",IF(L65="共通","",IF(AND(K65=K64,L65=L64,C65=C64),"エラー",""))))))</f>
      </c>
      <c r="M65" s="121"/>
    </row>
    <row r="66" spans="1:13" ht="18.75" customHeight="1">
      <c r="A66" s="125">
        <f t="shared" si="2"/>
      </c>
      <c r="B66" s="125"/>
      <c r="M66" s="121"/>
    </row>
    <row r="67" spans="1:13" ht="18.75" customHeight="1">
      <c r="A67" s="125">
        <f t="shared" si="2"/>
      </c>
      <c r="B67" s="125"/>
      <c r="M67" s="121"/>
    </row>
    <row r="68" spans="1:13" ht="18.75" customHeight="1">
      <c r="A68" s="125">
        <f t="shared" si="2"/>
      </c>
      <c r="B68" s="125"/>
      <c r="M68" s="121"/>
    </row>
    <row r="69" spans="1:13" ht="18.75" customHeight="1">
      <c r="A69" s="125">
        <f t="shared" si="2"/>
      </c>
      <c r="M69" s="121"/>
    </row>
    <row r="70" spans="1:13" ht="18.75" customHeight="1">
      <c r="A70" s="125">
        <f t="shared" si="2"/>
      </c>
      <c r="M70" s="121"/>
    </row>
    <row r="71" spans="1:13" ht="18.75" customHeight="1">
      <c r="A71" s="125">
        <f t="shared" si="2"/>
      </c>
      <c r="M71" s="121"/>
    </row>
    <row r="72" spans="1:13" ht="18.75" customHeight="1">
      <c r="A72" s="125">
        <f t="shared" si="2"/>
      </c>
      <c r="B72" s="125"/>
      <c r="M72" s="121"/>
    </row>
    <row r="73" spans="1:13" ht="18.75" customHeight="1">
      <c r="A73" s="125">
        <f t="shared" si="2"/>
      </c>
      <c r="M73" s="121"/>
    </row>
    <row r="74" spans="1:13" ht="18.75" customHeight="1">
      <c r="A74" s="125">
        <f t="shared" si="2"/>
      </c>
      <c r="B74" s="125"/>
      <c r="M74" s="121"/>
    </row>
    <row r="75" spans="1:13" ht="18.75" customHeight="1">
      <c r="A75" s="125">
        <f t="shared" si="2"/>
      </c>
      <c r="B75" s="125"/>
      <c r="M75" s="121"/>
    </row>
    <row r="76" spans="1:13" ht="18.75" customHeight="1">
      <c r="A76" s="125">
        <f t="shared" si="2"/>
      </c>
      <c r="M76" s="121"/>
    </row>
    <row r="77" spans="1:13" ht="18.75" customHeight="1">
      <c r="A77" s="125">
        <f t="shared" si="2"/>
      </c>
      <c r="B77" s="125"/>
      <c r="M77" s="121"/>
    </row>
    <row r="78" spans="1:13" ht="18.75" customHeight="1">
      <c r="A78" s="125">
        <f t="shared" si="2"/>
      </c>
      <c r="M78" s="121"/>
    </row>
    <row r="79" spans="1:13" ht="18.75" customHeight="1">
      <c r="A79" s="125">
        <f t="shared" si="2"/>
      </c>
      <c r="B79" s="125"/>
      <c r="M79" s="121"/>
    </row>
    <row r="80" spans="1:13" ht="18.75" customHeight="1">
      <c r="A80" s="125">
        <f t="shared" si="2"/>
      </c>
      <c r="B80" s="125"/>
      <c r="M80" s="121"/>
    </row>
    <row r="81" spans="1:13" ht="18.75" customHeight="1">
      <c r="A81" s="125">
        <f t="shared" si="2"/>
      </c>
      <c r="M81" s="121"/>
    </row>
    <row r="82" spans="1:13" ht="18.75" customHeight="1">
      <c r="A82" s="125">
        <f t="shared" si="2"/>
      </c>
      <c r="B82" s="125"/>
      <c r="M82" s="121"/>
    </row>
    <row r="83" spans="1:13" ht="18.75" customHeight="1">
      <c r="A83" s="125">
        <f t="shared" si="2"/>
      </c>
      <c r="M83" s="121"/>
    </row>
    <row r="84" spans="1:13" ht="18.75" customHeight="1">
      <c r="A84" s="125">
        <f t="shared" si="2"/>
      </c>
      <c r="B84" s="125"/>
      <c r="M84" s="121"/>
    </row>
    <row r="85" spans="1:13" ht="18.75" customHeight="1">
      <c r="A85" s="125">
        <f t="shared" si="2"/>
      </c>
      <c r="B85" s="125"/>
      <c r="M85" s="121"/>
    </row>
    <row r="86" spans="1:13" ht="18.75" customHeight="1">
      <c r="A86" s="125">
        <f t="shared" si="2"/>
      </c>
      <c r="B86" s="125"/>
      <c r="M86" s="121"/>
    </row>
    <row r="87" spans="1:13" ht="18.75" customHeight="1">
      <c r="A87" s="125">
        <f t="shared" si="2"/>
      </c>
      <c r="M87" s="121"/>
    </row>
    <row r="88" spans="1:13" ht="18.75" customHeight="1">
      <c r="A88" s="125">
        <f t="shared" si="2"/>
      </c>
      <c r="M88" s="121"/>
    </row>
    <row r="89" spans="1:13" ht="18.75" customHeight="1">
      <c r="A89" s="125">
        <f t="shared" si="2"/>
      </c>
      <c r="B89" s="125"/>
      <c r="M89" s="121"/>
    </row>
    <row r="90" spans="1:13" ht="18.75" customHeight="1">
      <c r="A90" s="125">
        <f t="shared" si="2"/>
      </c>
      <c r="M90" s="121"/>
    </row>
    <row r="91" spans="1:13" ht="18.75" customHeight="1">
      <c r="A91" s="125">
        <f t="shared" si="2"/>
      </c>
      <c r="B91" s="125"/>
      <c r="M91" s="121"/>
    </row>
    <row r="92" spans="1:13" ht="18.75" customHeight="1">
      <c r="A92" s="125">
        <f t="shared" si="2"/>
      </c>
      <c r="M92" s="121"/>
    </row>
    <row r="93" spans="1:13" ht="18.75" customHeight="1">
      <c r="A93" s="125">
        <f t="shared" si="2"/>
      </c>
      <c r="M93" s="121"/>
    </row>
    <row r="94" spans="1:13" ht="18.75" customHeight="1">
      <c r="A94" s="125">
        <f t="shared" si="2"/>
      </c>
      <c r="M94" s="121"/>
    </row>
    <row r="95" spans="1:13" ht="18.75" customHeight="1">
      <c r="A95" s="125">
        <f t="shared" si="2"/>
      </c>
      <c r="M95" s="121"/>
    </row>
    <row r="96" spans="1:13" ht="18.75" customHeight="1">
      <c r="A96" s="125">
        <f t="shared" si="2"/>
      </c>
      <c r="M96" s="121"/>
    </row>
    <row r="97" spans="1:13" ht="18.75" customHeight="1">
      <c r="A97" s="125">
        <f t="shared" si="2"/>
      </c>
      <c r="M97" s="121"/>
    </row>
    <row r="98" spans="1:13" ht="18.75" customHeight="1">
      <c r="A98" s="125">
        <f t="shared" si="2"/>
      </c>
      <c r="M98" s="121"/>
    </row>
    <row r="99" spans="1:13" ht="18.75" customHeight="1">
      <c r="A99" s="125">
        <f t="shared" si="2"/>
      </c>
      <c r="M99" s="121"/>
    </row>
    <row r="100" spans="2:13" ht="18.75" customHeight="1">
      <c r="B100" s="125"/>
      <c r="M100" s="121"/>
    </row>
    <row r="101" ht="18.75" customHeight="1">
      <c r="M101" s="121"/>
    </row>
    <row r="102" spans="2:13" ht="18.75" customHeight="1">
      <c r="B102" s="125"/>
      <c r="M102" s="121"/>
    </row>
    <row r="103" ht="18.75" customHeight="1">
      <c r="M103" s="121"/>
    </row>
    <row r="104" ht="18.75" customHeight="1">
      <c r="M104" s="121"/>
    </row>
    <row r="105" spans="2:13" ht="18.75" customHeight="1">
      <c r="B105" s="125"/>
      <c r="M105" s="121"/>
    </row>
    <row r="106" spans="2:13" ht="18.75" customHeight="1">
      <c r="B106" s="125"/>
      <c r="M106" s="121"/>
    </row>
    <row r="107" spans="2:13" ht="18.75" customHeight="1">
      <c r="B107" s="125"/>
      <c r="M107" s="121"/>
    </row>
    <row r="108" spans="2:13" ht="18.75" customHeight="1">
      <c r="B108" s="125"/>
      <c r="M108" s="121"/>
    </row>
    <row r="109" spans="2:13" ht="18.75" customHeight="1">
      <c r="B109" s="125"/>
      <c r="M109" s="121"/>
    </row>
    <row r="110" spans="2:13" ht="18.75" customHeight="1">
      <c r="B110" s="125"/>
      <c r="M110" s="121"/>
    </row>
    <row r="111" spans="2:13" ht="18.75" customHeight="1">
      <c r="B111" s="125"/>
      <c r="M111" s="121"/>
    </row>
    <row r="112" spans="2:13" ht="18.75" customHeight="1">
      <c r="B112" s="125"/>
      <c r="M112" s="121"/>
    </row>
    <row r="113" ht="18.75" customHeight="1">
      <c r="M113" s="121"/>
    </row>
    <row r="114" ht="18.75" customHeight="1">
      <c r="M114" s="121"/>
    </row>
    <row r="115" ht="18.75" customHeight="1">
      <c r="M115" s="121"/>
    </row>
    <row r="116" ht="18.75" customHeight="1">
      <c r="M116" s="121"/>
    </row>
    <row r="117" ht="18.75" customHeight="1">
      <c r="M117" s="121"/>
    </row>
    <row r="118" ht="18.75" customHeight="1">
      <c r="M118" s="121"/>
    </row>
    <row r="119" ht="18.75" customHeight="1">
      <c r="M119" s="121"/>
    </row>
    <row r="120" spans="2:13" ht="18.75" customHeight="1">
      <c r="B120" s="125"/>
      <c r="M120" s="121"/>
    </row>
    <row r="121" spans="2:13" ht="18.75" customHeight="1">
      <c r="B121" s="125"/>
      <c r="M121" s="121"/>
    </row>
    <row r="122" spans="2:13" ht="18.75" customHeight="1">
      <c r="B122" s="125"/>
      <c r="M122" s="121"/>
    </row>
    <row r="123" spans="2:13" ht="18.75" customHeight="1">
      <c r="B123" s="125"/>
      <c r="M123" s="121"/>
    </row>
    <row r="124" spans="2:13" ht="18.75" customHeight="1">
      <c r="B124" s="125"/>
      <c r="M124" s="121"/>
    </row>
    <row r="125" spans="2:13" ht="18.75" customHeight="1">
      <c r="B125" s="125"/>
      <c r="M125" s="121"/>
    </row>
    <row r="126" spans="2:13" ht="18.75" customHeight="1">
      <c r="B126" s="125"/>
      <c r="M126" s="121"/>
    </row>
    <row r="127" spans="2:13" ht="18.75" customHeight="1">
      <c r="B127" s="125"/>
      <c r="M127" s="121"/>
    </row>
    <row r="128" spans="2:13" ht="18.75" customHeight="1">
      <c r="B128" s="125"/>
      <c r="M128" s="121"/>
    </row>
    <row r="129" spans="2:13" ht="18.75" customHeight="1">
      <c r="B129" s="125"/>
      <c r="M129" s="121"/>
    </row>
    <row r="130" spans="2:13" ht="18.75" customHeight="1">
      <c r="B130" s="125"/>
      <c r="M130" s="121"/>
    </row>
    <row r="131" spans="2:13" ht="18.75" customHeight="1">
      <c r="B131" s="125"/>
      <c r="M131" s="121"/>
    </row>
    <row r="132" spans="2:13" ht="18.75" customHeight="1">
      <c r="B132" s="125"/>
      <c r="M132" s="121"/>
    </row>
    <row r="133" ht="18.75" customHeight="1">
      <c r="M133" s="121"/>
    </row>
    <row r="134" spans="2:13" ht="18.75" customHeight="1">
      <c r="B134" s="125"/>
      <c r="M134" s="121"/>
    </row>
    <row r="135" spans="2:13" ht="18.75" customHeight="1">
      <c r="B135" s="125"/>
      <c r="M135" s="121"/>
    </row>
    <row r="136" ht="18.75" customHeight="1">
      <c r="M136" s="121"/>
    </row>
    <row r="137" ht="18.75" customHeight="1">
      <c r="M137" s="121"/>
    </row>
    <row r="138" spans="2:13" ht="18.75" customHeight="1">
      <c r="B138" s="125"/>
      <c r="M138" s="121"/>
    </row>
    <row r="139" ht="18.75" customHeight="1">
      <c r="M139" s="121"/>
    </row>
    <row r="140" ht="18.75" customHeight="1">
      <c r="M140" s="121"/>
    </row>
    <row r="141" ht="18.75" customHeight="1">
      <c r="M141" s="121"/>
    </row>
    <row r="142" ht="18.75" customHeight="1">
      <c r="M142" s="121"/>
    </row>
    <row r="143" ht="18.75" customHeight="1">
      <c r="M143" s="121"/>
    </row>
    <row r="144" spans="2:13" ht="18.75" customHeight="1">
      <c r="B144" s="125"/>
      <c r="M144" s="121"/>
    </row>
    <row r="145" spans="2:13" ht="18.75" customHeight="1">
      <c r="B145" s="125"/>
      <c r="M145" s="121"/>
    </row>
    <row r="146" spans="2:13" ht="18.75" customHeight="1">
      <c r="B146" s="125"/>
      <c r="M146" s="121"/>
    </row>
    <row r="147" spans="2:13" ht="18.75" customHeight="1">
      <c r="B147" s="125"/>
      <c r="M147" s="121"/>
    </row>
    <row r="148" spans="2:13" ht="18.75" customHeight="1">
      <c r="B148" s="125"/>
      <c r="M148" s="121"/>
    </row>
    <row r="149" spans="2:13" ht="18.75" customHeight="1">
      <c r="B149" s="125"/>
      <c r="M149" s="121"/>
    </row>
    <row r="150" ht="18.75" customHeight="1">
      <c r="M150" s="121"/>
    </row>
    <row r="151" ht="18.75" customHeight="1">
      <c r="M151" s="121"/>
    </row>
    <row r="152" spans="2:13" ht="18.75" customHeight="1">
      <c r="B152" s="125"/>
      <c r="M152" s="121"/>
    </row>
    <row r="153" spans="2:13" ht="18.75" customHeight="1">
      <c r="B153" s="125"/>
      <c r="M153" s="121"/>
    </row>
    <row r="154" ht="18.75" customHeight="1">
      <c r="M154" s="121"/>
    </row>
    <row r="155" ht="18.75" customHeight="1">
      <c r="M155" s="121"/>
    </row>
    <row r="156" ht="18.75" customHeight="1">
      <c r="M156" s="121"/>
    </row>
    <row r="157" ht="18.75" customHeight="1">
      <c r="M157" s="121"/>
    </row>
    <row r="158" ht="18.75" customHeight="1">
      <c r="M158" s="121"/>
    </row>
    <row r="159" ht="18.75" customHeight="1">
      <c r="M159" s="121"/>
    </row>
    <row r="160" ht="18.75" customHeight="1">
      <c r="M160" s="121"/>
    </row>
    <row r="161" ht="18.75" customHeight="1">
      <c r="M161" s="121"/>
    </row>
    <row r="162" spans="2:13" ht="18.75" customHeight="1">
      <c r="B162" s="125"/>
      <c r="M162" s="121"/>
    </row>
    <row r="163" ht="18.75" customHeight="1">
      <c r="M163" s="121"/>
    </row>
    <row r="164" ht="18.75" customHeight="1">
      <c r="M164" s="121"/>
    </row>
    <row r="165" ht="18.75" customHeight="1">
      <c r="M165" s="121"/>
    </row>
    <row r="166" ht="18.75" customHeight="1">
      <c r="M166" s="121"/>
    </row>
    <row r="167" ht="18.75" customHeight="1">
      <c r="M167" s="121"/>
    </row>
    <row r="168" ht="18.75" customHeight="1">
      <c r="M168" s="121"/>
    </row>
    <row r="169" ht="18.75" customHeight="1">
      <c r="M169" s="121"/>
    </row>
    <row r="170" ht="18.75" customHeight="1">
      <c r="M170" s="121"/>
    </row>
    <row r="171" ht="18.75" customHeight="1">
      <c r="M171" s="121"/>
    </row>
    <row r="172" ht="18.75" customHeight="1">
      <c r="M172" s="121"/>
    </row>
    <row r="173" ht="18.75" customHeight="1">
      <c r="M173" s="121"/>
    </row>
    <row r="174" spans="2:13" ht="18.75" customHeight="1">
      <c r="B174" s="125"/>
      <c r="M174" s="121"/>
    </row>
    <row r="175" spans="2:13" ht="18.75" customHeight="1">
      <c r="B175" s="125"/>
      <c r="M175" s="121"/>
    </row>
    <row r="176" spans="2:13" ht="18.75" customHeight="1">
      <c r="B176" s="125"/>
      <c r="M176" s="121"/>
    </row>
    <row r="177" spans="2:13" ht="18.75" customHeight="1">
      <c r="B177" s="125"/>
      <c r="M177" s="121"/>
    </row>
    <row r="178" spans="2:13" ht="18.75" customHeight="1">
      <c r="B178" s="125"/>
      <c r="M178" s="121"/>
    </row>
    <row r="179" spans="2:13" ht="18.75" customHeight="1">
      <c r="B179" s="125"/>
      <c r="M179" s="121"/>
    </row>
    <row r="180" spans="2:13" ht="18.75" customHeight="1">
      <c r="B180" s="125"/>
      <c r="M180" s="121"/>
    </row>
    <row r="181" spans="2:13" ht="18.75" customHeight="1">
      <c r="B181" s="125"/>
      <c r="M181" s="121"/>
    </row>
    <row r="182" spans="2:13" ht="18.75" customHeight="1">
      <c r="B182" s="125"/>
      <c r="M182" s="121"/>
    </row>
    <row r="183" spans="2:13" ht="18.75" customHeight="1">
      <c r="B183" s="125"/>
      <c r="M183" s="121"/>
    </row>
    <row r="184" spans="2:13" ht="18.75" customHeight="1">
      <c r="B184" s="125"/>
      <c r="M184" s="121"/>
    </row>
    <row r="185" spans="2:13" ht="18.75" customHeight="1">
      <c r="B185" s="125"/>
      <c r="M185" s="121"/>
    </row>
    <row r="186" ht="18.75" customHeight="1">
      <c r="M186" s="121"/>
    </row>
    <row r="187" spans="2:13" ht="18.75" customHeight="1">
      <c r="B187" s="125"/>
      <c r="M187" s="121"/>
    </row>
    <row r="188" spans="2:13" ht="18.75" customHeight="1">
      <c r="B188" s="125"/>
      <c r="M188" s="121"/>
    </row>
    <row r="189" spans="2:13" ht="18.75" customHeight="1">
      <c r="B189" s="125"/>
      <c r="M189" s="121"/>
    </row>
    <row r="190" spans="2:13" ht="18.75" customHeight="1">
      <c r="B190" s="125"/>
      <c r="M190" s="121"/>
    </row>
    <row r="191" ht="18.75" customHeight="1">
      <c r="M191" s="121"/>
    </row>
    <row r="192" spans="2:13" ht="18.75" customHeight="1">
      <c r="B192" s="125"/>
      <c r="M192" s="121"/>
    </row>
    <row r="193" spans="2:13" ht="18.75" customHeight="1">
      <c r="B193" s="125"/>
      <c r="M193" s="121"/>
    </row>
    <row r="194" ht="18.75" customHeight="1">
      <c r="M194" s="121"/>
    </row>
    <row r="195" spans="2:13" ht="18.75" customHeight="1">
      <c r="B195" s="125"/>
      <c r="M195" s="121"/>
    </row>
    <row r="196" ht="18.75" customHeight="1">
      <c r="M196" s="121"/>
    </row>
    <row r="197" ht="18.75" customHeight="1">
      <c r="M197" s="121"/>
    </row>
    <row r="198" ht="18.75" customHeight="1">
      <c r="M198" s="121"/>
    </row>
    <row r="199" ht="18.75" customHeight="1">
      <c r="M199" s="121"/>
    </row>
    <row r="200" ht="18.75" customHeight="1">
      <c r="M200" s="121"/>
    </row>
    <row r="201" ht="18.75" customHeight="1">
      <c r="M201" s="121"/>
    </row>
    <row r="202" ht="18.75" customHeight="1">
      <c r="M202" s="121"/>
    </row>
    <row r="203" ht="18.75" customHeight="1">
      <c r="M203" s="121"/>
    </row>
    <row r="204" ht="18.75" customHeight="1">
      <c r="M204" s="121"/>
    </row>
    <row r="205" ht="18.75" customHeight="1">
      <c r="M205" s="121"/>
    </row>
    <row r="206" ht="18.75" customHeight="1">
      <c r="M206" s="121"/>
    </row>
    <row r="207" ht="18.75" customHeight="1">
      <c r="M207" s="121"/>
    </row>
    <row r="208" ht="18.75" customHeight="1">
      <c r="M208" s="121"/>
    </row>
    <row r="209" ht="18.75" customHeight="1">
      <c r="M209" s="121"/>
    </row>
    <row r="210" ht="18.75" customHeight="1">
      <c r="M210" s="121"/>
    </row>
    <row r="211" ht="18.75" customHeight="1">
      <c r="M211" s="121"/>
    </row>
    <row r="212" ht="18.75" customHeight="1">
      <c r="M212" s="121"/>
    </row>
    <row r="213" spans="7:13" ht="18.75" customHeight="1">
      <c r="G213" s="127" t="s">
        <v>21</v>
      </c>
      <c r="M213" s="121" t="s">
        <v>21</v>
      </c>
    </row>
    <row r="214" spans="7:13" ht="18.75" customHeight="1">
      <c r="G214" s="127" t="s">
        <v>21</v>
      </c>
      <c r="M214" s="121" t="s">
        <v>21</v>
      </c>
    </row>
    <row r="215" spans="7:13" ht="18.75" customHeight="1">
      <c r="G215" s="127" t="s">
        <v>21</v>
      </c>
      <c r="M215" s="121" t="s">
        <v>21</v>
      </c>
    </row>
    <row r="216" spans="7:13" ht="18.75" customHeight="1">
      <c r="G216" s="127" t="s">
        <v>21</v>
      </c>
      <c r="M216" s="121" t="s">
        <v>21</v>
      </c>
    </row>
    <row r="217" spans="7:13" ht="18.75" customHeight="1">
      <c r="G217" s="127" t="s">
        <v>21</v>
      </c>
      <c r="M217" s="121" t="s">
        <v>21</v>
      </c>
    </row>
    <row r="218" spans="7:13" ht="18.75" customHeight="1">
      <c r="G218" s="127" t="s">
        <v>21</v>
      </c>
      <c r="M218" s="121" t="s">
        <v>21</v>
      </c>
    </row>
    <row r="219" spans="7:13" ht="18.75" customHeight="1">
      <c r="G219" s="127" t="s">
        <v>21</v>
      </c>
      <c r="M219" s="121" t="s">
        <v>21</v>
      </c>
    </row>
    <row r="220" spans="7:13" ht="18.75" customHeight="1">
      <c r="G220" s="127" t="s">
        <v>21</v>
      </c>
      <c r="M220" s="121" t="s">
        <v>21</v>
      </c>
    </row>
    <row r="221" spans="7:13" ht="18.75" customHeight="1">
      <c r="G221" s="127" t="s">
        <v>21</v>
      </c>
      <c r="M221" s="121" t="s">
        <v>21</v>
      </c>
    </row>
    <row r="222" spans="7:13" ht="18.75" customHeight="1">
      <c r="G222" s="127" t="s">
        <v>21</v>
      </c>
      <c r="M222" s="121" t="s">
        <v>21</v>
      </c>
    </row>
    <row r="223" spans="7:13" ht="18.75" customHeight="1">
      <c r="G223" s="127" t="s">
        <v>21</v>
      </c>
      <c r="M223" s="121" t="s">
        <v>21</v>
      </c>
    </row>
    <row r="224" spans="7:13" ht="18.75" customHeight="1">
      <c r="G224" s="127" t="s">
        <v>21</v>
      </c>
      <c r="M224" s="121" t="s">
        <v>21</v>
      </c>
    </row>
    <row r="225" spans="7:13" ht="18.75" customHeight="1">
      <c r="G225" s="127" t="s">
        <v>21</v>
      </c>
      <c r="M225" s="121" t="s">
        <v>21</v>
      </c>
    </row>
    <row r="226" spans="7:13" ht="18.75" customHeight="1">
      <c r="G226" s="127" t="s">
        <v>21</v>
      </c>
      <c r="M226" s="121" t="s">
        <v>21</v>
      </c>
    </row>
    <row r="227" spans="7:13" ht="18.75" customHeight="1">
      <c r="G227" s="127" t="s">
        <v>21</v>
      </c>
      <c r="M227" s="121" t="s">
        <v>21</v>
      </c>
    </row>
    <row r="228" spans="7:13" ht="18.75" customHeight="1">
      <c r="G228" s="127" t="s">
        <v>21</v>
      </c>
      <c r="M228" s="121" t="s">
        <v>21</v>
      </c>
    </row>
    <row r="229" spans="7:13" ht="18.75" customHeight="1">
      <c r="G229" s="127" t="s">
        <v>21</v>
      </c>
      <c r="M229" s="121" t="s">
        <v>21</v>
      </c>
    </row>
    <row r="230" spans="7:13" ht="18.75" customHeight="1">
      <c r="G230" s="127" t="s">
        <v>21</v>
      </c>
      <c r="M230" s="121" t="s">
        <v>21</v>
      </c>
    </row>
    <row r="231" ht="18.75" customHeight="1">
      <c r="M231" s="121"/>
    </row>
    <row r="232" ht="18.75" customHeight="1">
      <c r="M232" s="121"/>
    </row>
    <row r="233" ht="18.75" customHeight="1">
      <c r="M233" s="121"/>
    </row>
    <row r="234" ht="18.75" customHeight="1">
      <c r="M234" s="121"/>
    </row>
    <row r="235" ht="18.75" customHeight="1">
      <c r="M235" s="121"/>
    </row>
    <row r="236" ht="18.75" customHeight="1">
      <c r="M236" s="121"/>
    </row>
    <row r="237" ht="18.75" customHeight="1">
      <c r="M237" s="121"/>
    </row>
    <row r="238" ht="18.75" customHeight="1">
      <c r="M238" s="121"/>
    </row>
    <row r="239" ht="18.75" customHeight="1">
      <c r="M239" s="121"/>
    </row>
    <row r="240" ht="18.75" customHeight="1">
      <c r="M240" s="121"/>
    </row>
    <row r="241" ht="18.75" customHeight="1">
      <c r="M241" s="121"/>
    </row>
    <row r="242" ht="18.75" customHeight="1">
      <c r="M242" s="121"/>
    </row>
    <row r="243" spans="7:13" ht="18.75" customHeight="1">
      <c r="G243" s="127" t="s">
        <v>21</v>
      </c>
      <c r="M243" s="121" t="s">
        <v>21</v>
      </c>
    </row>
    <row r="244" spans="7:13" ht="18.75" customHeight="1">
      <c r="G244" s="127" t="s">
        <v>21</v>
      </c>
      <c r="M244" s="121" t="s">
        <v>21</v>
      </c>
    </row>
    <row r="245" spans="7:13" ht="18.75" customHeight="1">
      <c r="G245" s="127" t="s">
        <v>21</v>
      </c>
      <c r="M245" s="121" t="s">
        <v>21</v>
      </c>
    </row>
    <row r="246" spans="7:13" ht="18.75" customHeight="1">
      <c r="G246" s="127" t="s">
        <v>21</v>
      </c>
      <c r="M246" s="121" t="s">
        <v>21</v>
      </c>
    </row>
    <row r="247" spans="7:13" ht="18.75" customHeight="1">
      <c r="G247" s="127" t="s">
        <v>21</v>
      </c>
      <c r="M247" s="121" t="s">
        <v>21</v>
      </c>
    </row>
    <row r="248" spans="7:13" ht="18.75" customHeight="1">
      <c r="G248" s="127" t="s">
        <v>21</v>
      </c>
      <c r="M248" s="121" t="s">
        <v>21</v>
      </c>
    </row>
    <row r="249" spans="7:13" ht="18.75" customHeight="1">
      <c r="G249" s="127" t="s">
        <v>21</v>
      </c>
      <c r="M249" s="121" t="s">
        <v>21</v>
      </c>
    </row>
    <row r="250" spans="7:13" ht="18.75" customHeight="1">
      <c r="G250" s="127" t="s">
        <v>21</v>
      </c>
      <c r="M250" s="121" t="s">
        <v>21</v>
      </c>
    </row>
    <row r="251" spans="7:13" ht="18.75" customHeight="1">
      <c r="G251" s="127" t="s">
        <v>21</v>
      </c>
      <c r="M251" s="121" t="s">
        <v>21</v>
      </c>
    </row>
    <row r="252" spans="7:13" ht="18.75" customHeight="1">
      <c r="G252" s="127" t="s">
        <v>21</v>
      </c>
      <c r="M252" s="121" t="s">
        <v>21</v>
      </c>
    </row>
    <row r="253" spans="7:13" ht="18.75" customHeight="1">
      <c r="G253" s="127" t="s">
        <v>21</v>
      </c>
      <c r="M253" s="121" t="s">
        <v>21</v>
      </c>
    </row>
    <row r="254" spans="7:13" ht="18.75" customHeight="1">
      <c r="G254" s="127" t="s">
        <v>21</v>
      </c>
      <c r="M254" s="121" t="s">
        <v>21</v>
      </c>
    </row>
    <row r="255" spans="7:13" ht="18.75" customHeight="1">
      <c r="G255" s="127" t="s">
        <v>21</v>
      </c>
      <c r="M255" s="121" t="s">
        <v>21</v>
      </c>
    </row>
    <row r="256" spans="7:13" ht="18.75" customHeight="1">
      <c r="G256" s="127" t="s">
        <v>21</v>
      </c>
      <c r="M256" s="121" t="s">
        <v>21</v>
      </c>
    </row>
    <row r="257" spans="7:13" ht="18.75" customHeight="1">
      <c r="G257" s="127" t="s">
        <v>21</v>
      </c>
      <c r="M257" s="121" t="s">
        <v>21</v>
      </c>
    </row>
    <row r="258" spans="7:13" ht="18.75" customHeight="1">
      <c r="G258" s="127" t="s">
        <v>21</v>
      </c>
      <c r="M258" s="121" t="s">
        <v>21</v>
      </c>
    </row>
    <row r="259" spans="7:13" ht="18.75" customHeight="1">
      <c r="G259" s="127" t="s">
        <v>21</v>
      </c>
      <c r="M259" s="121" t="s">
        <v>21</v>
      </c>
    </row>
    <row r="260" spans="7:13" ht="18.75" customHeight="1">
      <c r="G260" s="127" t="s">
        <v>21</v>
      </c>
      <c r="M260" s="121" t="s">
        <v>21</v>
      </c>
    </row>
    <row r="261" ht="18.75" customHeight="1">
      <c r="M261" s="121" t="s">
        <v>21</v>
      </c>
    </row>
    <row r="262" ht="18.75" customHeight="1">
      <c r="M262" s="121" t="s">
        <v>21</v>
      </c>
    </row>
    <row r="263" ht="18.75" customHeight="1">
      <c r="M263" s="121" t="s">
        <v>21</v>
      </c>
    </row>
    <row r="264" ht="18.75" customHeight="1">
      <c r="M264" s="121" t="s">
        <v>21</v>
      </c>
    </row>
    <row r="265" ht="18.75" customHeight="1">
      <c r="M265" s="121" t="s">
        <v>21</v>
      </c>
    </row>
    <row r="266" ht="18.75" customHeight="1">
      <c r="M266" s="121" t="s">
        <v>21</v>
      </c>
    </row>
    <row r="267" ht="18.75" customHeight="1">
      <c r="M267" s="121" t="s">
        <v>21</v>
      </c>
    </row>
    <row r="268" ht="18.75" customHeight="1">
      <c r="M268" s="121" t="s">
        <v>21</v>
      </c>
    </row>
    <row r="269" ht="18.75" customHeight="1">
      <c r="M269" s="121" t="s">
        <v>21</v>
      </c>
    </row>
    <row r="270" ht="18.75" customHeight="1">
      <c r="M270" s="121" t="s">
        <v>21</v>
      </c>
    </row>
    <row r="271" ht="18.75" customHeight="1">
      <c r="M271" s="121" t="s">
        <v>21</v>
      </c>
    </row>
    <row r="272" ht="18.75" customHeight="1">
      <c r="M272" s="121" t="s">
        <v>21</v>
      </c>
    </row>
    <row r="273" spans="7:13" ht="18.75" customHeight="1">
      <c r="G273" s="127" t="s">
        <v>21</v>
      </c>
      <c r="M273" s="121" t="s">
        <v>21</v>
      </c>
    </row>
    <row r="274" spans="7:13" ht="18.75" customHeight="1">
      <c r="G274" s="127" t="s">
        <v>21</v>
      </c>
      <c r="M274" s="121" t="s">
        <v>21</v>
      </c>
    </row>
    <row r="275" spans="7:13" ht="18.75" customHeight="1">
      <c r="G275" s="127" t="s">
        <v>21</v>
      </c>
      <c r="M275" s="121" t="s">
        <v>21</v>
      </c>
    </row>
    <row r="276" spans="7:13" ht="18.75" customHeight="1">
      <c r="G276" s="127" t="s">
        <v>21</v>
      </c>
      <c r="M276" s="121" t="s">
        <v>21</v>
      </c>
    </row>
    <row r="277" spans="7:13" ht="18.75" customHeight="1">
      <c r="G277" s="127" t="s">
        <v>21</v>
      </c>
      <c r="M277" s="121" t="s">
        <v>21</v>
      </c>
    </row>
    <row r="278" spans="7:13" ht="18.75" customHeight="1">
      <c r="G278" s="127" t="s">
        <v>21</v>
      </c>
      <c r="M278" s="121" t="s">
        <v>21</v>
      </c>
    </row>
    <row r="279" spans="7:13" ht="18.75" customHeight="1">
      <c r="G279" s="127" t="s">
        <v>21</v>
      </c>
      <c r="M279" s="121" t="s">
        <v>21</v>
      </c>
    </row>
    <row r="280" spans="7:13" ht="18.75" customHeight="1">
      <c r="G280" s="127" t="s">
        <v>21</v>
      </c>
      <c r="M280" s="121" t="s">
        <v>21</v>
      </c>
    </row>
    <row r="281" spans="7:13" ht="18.75" customHeight="1">
      <c r="G281" s="127" t="s">
        <v>21</v>
      </c>
      <c r="M281" s="121" t="s">
        <v>21</v>
      </c>
    </row>
    <row r="282" spans="7:13" ht="18.75" customHeight="1">
      <c r="G282" s="127" t="s">
        <v>21</v>
      </c>
      <c r="M282" s="121" t="s">
        <v>21</v>
      </c>
    </row>
    <row r="283" spans="7:13" ht="18.75" customHeight="1">
      <c r="G283" s="127" t="s">
        <v>21</v>
      </c>
      <c r="M283" s="121" t="s">
        <v>21</v>
      </c>
    </row>
    <row r="284" spans="7:13" ht="18.75" customHeight="1">
      <c r="G284" s="127" t="s">
        <v>21</v>
      </c>
      <c r="M284" s="121" t="s">
        <v>21</v>
      </c>
    </row>
    <row r="285" spans="7:13" ht="18.75" customHeight="1">
      <c r="G285" s="127" t="s">
        <v>21</v>
      </c>
      <c r="M285" s="121" t="s">
        <v>21</v>
      </c>
    </row>
    <row r="286" spans="7:13" ht="18.75" customHeight="1">
      <c r="G286" s="127" t="s">
        <v>21</v>
      </c>
      <c r="M286" s="121" t="s">
        <v>21</v>
      </c>
    </row>
    <row r="287" spans="7:13" ht="18.75" customHeight="1">
      <c r="G287" s="127" t="s">
        <v>21</v>
      </c>
      <c r="M287" s="121" t="s">
        <v>21</v>
      </c>
    </row>
    <row r="288" spans="7:13" ht="18.75" customHeight="1">
      <c r="G288" s="127" t="s">
        <v>21</v>
      </c>
      <c r="M288" s="121" t="s">
        <v>21</v>
      </c>
    </row>
    <row r="289" spans="7:13" ht="18.75" customHeight="1">
      <c r="G289" s="127" t="s">
        <v>21</v>
      </c>
      <c r="M289" s="121" t="s">
        <v>21</v>
      </c>
    </row>
    <row r="290" spans="7:13" ht="18.75" customHeight="1">
      <c r="G290" s="127" t="s">
        <v>21</v>
      </c>
      <c r="M290" s="121" t="s">
        <v>21</v>
      </c>
    </row>
    <row r="291" ht="18.75" customHeight="1">
      <c r="M291" s="121"/>
    </row>
    <row r="292" ht="18.75" customHeight="1">
      <c r="M292" s="121"/>
    </row>
    <row r="293" ht="18.75" customHeight="1">
      <c r="M293" s="121"/>
    </row>
    <row r="294" spans="2:13" ht="18.75" customHeight="1">
      <c r="B294" s="125"/>
      <c r="M294" s="121"/>
    </row>
    <row r="295" ht="18.75" customHeight="1">
      <c r="M295" s="121"/>
    </row>
    <row r="296" ht="18.75" customHeight="1">
      <c r="M296" s="121"/>
    </row>
    <row r="297" ht="18.75" customHeight="1">
      <c r="M297" s="121"/>
    </row>
    <row r="298" spans="2:13" ht="18.75" customHeight="1">
      <c r="B298" s="125"/>
      <c r="M298" s="121"/>
    </row>
    <row r="299" ht="18.75" customHeight="1">
      <c r="M299" s="121"/>
    </row>
    <row r="300" spans="2:13" ht="18.75" customHeight="1">
      <c r="B300" s="125"/>
      <c r="M300" s="121"/>
    </row>
    <row r="301" spans="2:13" ht="18.75" customHeight="1">
      <c r="B301" s="125"/>
      <c r="M301" s="121"/>
    </row>
    <row r="302" spans="2:13" ht="18.75" customHeight="1">
      <c r="B302" s="125"/>
      <c r="M302" s="121"/>
    </row>
    <row r="303" spans="2:13" ht="18.75" customHeight="1">
      <c r="B303" s="125"/>
      <c r="M303" s="121"/>
    </row>
    <row r="304" spans="2:13" ht="18.75" customHeight="1">
      <c r="B304" s="125"/>
      <c r="M304" s="121"/>
    </row>
    <row r="305" ht="18.75" customHeight="1">
      <c r="M305" s="121"/>
    </row>
    <row r="306" spans="2:13" ht="18.75" customHeight="1">
      <c r="B306" s="125"/>
      <c r="M306" s="121"/>
    </row>
    <row r="307" ht="18.75" customHeight="1">
      <c r="M307" s="121"/>
    </row>
    <row r="308" spans="2:13" ht="18.75" customHeight="1">
      <c r="B308" s="125"/>
      <c r="M308" s="121"/>
    </row>
    <row r="309" ht="18.75" customHeight="1">
      <c r="M309" s="121"/>
    </row>
    <row r="310" spans="2:13" ht="18.75" customHeight="1">
      <c r="B310" s="125"/>
      <c r="M310" s="121"/>
    </row>
    <row r="311" spans="2:13" ht="18.75" customHeight="1">
      <c r="B311" s="125"/>
      <c r="M311" s="121"/>
    </row>
    <row r="312" spans="2:13" ht="18.75" customHeight="1">
      <c r="B312" s="125"/>
      <c r="M312" s="121"/>
    </row>
    <row r="313" spans="2:13" ht="18.75" customHeight="1">
      <c r="B313" s="125"/>
      <c r="G313" s="127" t="s">
        <v>21</v>
      </c>
      <c r="M313" s="121" t="s">
        <v>21</v>
      </c>
    </row>
    <row r="314" spans="2:13" ht="18.75" customHeight="1">
      <c r="B314" s="125"/>
      <c r="G314" s="127" t="s">
        <v>21</v>
      </c>
      <c r="M314" s="121" t="s">
        <v>21</v>
      </c>
    </row>
    <row r="315" spans="2:13" ht="18.75" customHeight="1">
      <c r="B315" s="125"/>
      <c r="G315" s="127" t="s">
        <v>21</v>
      </c>
      <c r="M315" s="121" t="s">
        <v>21</v>
      </c>
    </row>
    <row r="316" spans="2:13" ht="18.75" customHeight="1">
      <c r="B316" s="125"/>
      <c r="G316" s="127" t="s">
        <v>21</v>
      </c>
      <c r="M316" s="121" t="s">
        <v>21</v>
      </c>
    </row>
    <row r="317" spans="7:13" ht="18.75" customHeight="1">
      <c r="G317" s="127" t="s">
        <v>21</v>
      </c>
      <c r="M317" s="121" t="s">
        <v>21</v>
      </c>
    </row>
    <row r="318" spans="7:13" ht="18.75" customHeight="1">
      <c r="G318" s="127" t="s">
        <v>21</v>
      </c>
      <c r="M318" s="121" t="s">
        <v>21</v>
      </c>
    </row>
    <row r="319" spans="7:13" ht="18.75" customHeight="1">
      <c r="G319" s="127" t="s">
        <v>21</v>
      </c>
      <c r="M319" s="121" t="s">
        <v>21</v>
      </c>
    </row>
    <row r="320" spans="2:13" ht="18.75" customHeight="1">
      <c r="B320" s="125"/>
      <c r="G320" s="127" t="s">
        <v>21</v>
      </c>
      <c r="M320" s="121" t="s">
        <v>21</v>
      </c>
    </row>
    <row r="321" spans="7:13" ht="18.75" customHeight="1">
      <c r="G321" s="127" t="s">
        <v>21</v>
      </c>
      <c r="M321" s="121" t="s">
        <v>21</v>
      </c>
    </row>
    <row r="322" spans="2:13" ht="18.75" customHeight="1">
      <c r="B322" s="125"/>
      <c r="G322" s="127" t="s">
        <v>21</v>
      </c>
      <c r="M322" s="121" t="s">
        <v>21</v>
      </c>
    </row>
    <row r="323" spans="7:13" ht="18.75" customHeight="1">
      <c r="G323" s="127" t="s">
        <v>21</v>
      </c>
      <c r="M323" s="121" t="s">
        <v>21</v>
      </c>
    </row>
    <row r="324" spans="7:13" ht="18.75" customHeight="1">
      <c r="G324" s="127" t="s">
        <v>21</v>
      </c>
      <c r="M324" s="121" t="s">
        <v>21</v>
      </c>
    </row>
    <row r="325" spans="7:13" ht="18.75" customHeight="1">
      <c r="G325" s="127" t="s">
        <v>21</v>
      </c>
      <c r="M325" s="121" t="s">
        <v>21</v>
      </c>
    </row>
    <row r="326" spans="7:13" ht="18.75" customHeight="1">
      <c r="G326" s="127" t="s">
        <v>21</v>
      </c>
      <c r="M326" s="121" t="s">
        <v>21</v>
      </c>
    </row>
    <row r="327" spans="7:13" ht="18.75" customHeight="1">
      <c r="G327" s="127" t="s">
        <v>21</v>
      </c>
      <c r="M327" s="121" t="s">
        <v>21</v>
      </c>
    </row>
    <row r="328" spans="7:13" ht="18.75" customHeight="1">
      <c r="G328" s="127" t="s">
        <v>21</v>
      </c>
      <c r="M328" s="121" t="s">
        <v>21</v>
      </c>
    </row>
    <row r="329" spans="7:13" ht="18.75" customHeight="1">
      <c r="G329" s="127" t="s">
        <v>21</v>
      </c>
      <c r="M329" s="121" t="s">
        <v>21</v>
      </c>
    </row>
    <row r="330" spans="7:13" ht="18.75" customHeight="1">
      <c r="G330" s="127" t="s">
        <v>21</v>
      </c>
      <c r="M330" s="121" t="s">
        <v>21</v>
      </c>
    </row>
    <row r="331" spans="2:13" ht="18.75" customHeight="1">
      <c r="B331" s="125"/>
      <c r="M331" s="121"/>
    </row>
    <row r="332" spans="2:13" ht="18.75" customHeight="1">
      <c r="B332" s="125"/>
      <c r="M332" s="121"/>
    </row>
    <row r="333" spans="2:13" ht="18.75" customHeight="1">
      <c r="B333" s="125"/>
      <c r="M333" s="121"/>
    </row>
    <row r="334" spans="2:13" ht="18.75" customHeight="1">
      <c r="B334" s="125"/>
      <c r="M334" s="121"/>
    </row>
    <row r="335" ht="18.75" customHeight="1">
      <c r="M335" s="121"/>
    </row>
    <row r="336" spans="2:13" ht="18.75" customHeight="1">
      <c r="B336" s="125"/>
      <c r="M336" s="121"/>
    </row>
    <row r="337" ht="18.75" customHeight="1">
      <c r="M337" s="121"/>
    </row>
    <row r="338" spans="2:13" ht="18.75" customHeight="1">
      <c r="B338" s="125"/>
      <c r="M338" s="121"/>
    </row>
    <row r="339" ht="18.75" customHeight="1">
      <c r="M339" s="121"/>
    </row>
    <row r="340" spans="2:13" ht="18.75" customHeight="1">
      <c r="B340" s="125"/>
      <c r="M340" s="121"/>
    </row>
    <row r="341" spans="2:13" ht="18.75" customHeight="1">
      <c r="B341" s="125"/>
      <c r="M341" s="121"/>
    </row>
    <row r="342" spans="2:13" ht="18.75" customHeight="1">
      <c r="B342" s="125"/>
      <c r="M342" s="121"/>
    </row>
    <row r="343" spans="2:13" ht="18.75" customHeight="1">
      <c r="B343" s="125"/>
      <c r="G343" s="127" t="s">
        <v>21</v>
      </c>
      <c r="M343" s="121" t="s">
        <v>21</v>
      </c>
    </row>
    <row r="344" spans="2:13" ht="18.75" customHeight="1">
      <c r="B344" s="125"/>
      <c r="G344" s="127" t="s">
        <v>21</v>
      </c>
      <c r="M344" s="121" t="s">
        <v>21</v>
      </c>
    </row>
    <row r="345" spans="2:13" ht="18.75" customHeight="1">
      <c r="B345" s="125"/>
      <c r="G345" s="127" t="s">
        <v>21</v>
      </c>
      <c r="M345" s="121" t="s">
        <v>21</v>
      </c>
    </row>
    <row r="346" spans="2:13" ht="18.75" customHeight="1">
      <c r="B346" s="125"/>
      <c r="G346" s="127" t="s">
        <v>21</v>
      </c>
      <c r="M346" s="121" t="s">
        <v>21</v>
      </c>
    </row>
    <row r="347" spans="7:13" ht="18.75" customHeight="1">
      <c r="G347" s="127" t="s">
        <v>21</v>
      </c>
      <c r="M347" s="121" t="s">
        <v>21</v>
      </c>
    </row>
    <row r="348" spans="7:13" ht="18.75" customHeight="1">
      <c r="G348" s="127" t="s">
        <v>21</v>
      </c>
      <c r="M348" s="121" t="s">
        <v>21</v>
      </c>
    </row>
    <row r="349" spans="7:13" ht="18.75" customHeight="1">
      <c r="G349" s="127" t="s">
        <v>21</v>
      </c>
      <c r="M349" s="121" t="s">
        <v>21</v>
      </c>
    </row>
    <row r="350" spans="2:13" ht="18.75" customHeight="1">
      <c r="B350" s="125"/>
      <c r="G350" s="127" t="s">
        <v>21</v>
      </c>
      <c r="M350" s="121" t="s">
        <v>21</v>
      </c>
    </row>
    <row r="351" spans="7:13" ht="18.75" customHeight="1">
      <c r="G351" s="127" t="s">
        <v>21</v>
      </c>
      <c r="M351" s="121" t="s">
        <v>21</v>
      </c>
    </row>
    <row r="352" spans="2:13" ht="18.75" customHeight="1">
      <c r="B352" s="125"/>
      <c r="G352" s="127" t="s">
        <v>21</v>
      </c>
      <c r="M352" s="121" t="s">
        <v>21</v>
      </c>
    </row>
    <row r="353" spans="7:13" ht="18.75" customHeight="1">
      <c r="G353" s="127" t="s">
        <v>21</v>
      </c>
      <c r="M353" s="121" t="s">
        <v>21</v>
      </c>
    </row>
    <row r="354" spans="7:13" ht="18.75" customHeight="1">
      <c r="G354" s="127" t="s">
        <v>21</v>
      </c>
      <c r="M354" s="121" t="s">
        <v>21</v>
      </c>
    </row>
    <row r="355" spans="7:13" ht="18.75" customHeight="1">
      <c r="G355" s="127" t="s">
        <v>21</v>
      </c>
      <c r="M355" s="121" t="s">
        <v>21</v>
      </c>
    </row>
    <row r="356" spans="7:13" ht="18.75" customHeight="1">
      <c r="G356" s="127" t="s">
        <v>21</v>
      </c>
      <c r="M356" s="121" t="s">
        <v>21</v>
      </c>
    </row>
    <row r="357" spans="7:13" ht="18.75" customHeight="1">
      <c r="G357" s="127" t="s">
        <v>21</v>
      </c>
      <c r="M357" s="121" t="s">
        <v>21</v>
      </c>
    </row>
    <row r="358" spans="7:13" ht="18.75" customHeight="1">
      <c r="G358" s="127" t="s">
        <v>21</v>
      </c>
      <c r="M358" s="121" t="s">
        <v>21</v>
      </c>
    </row>
    <row r="359" spans="7:13" ht="18.75" customHeight="1">
      <c r="G359" s="127" t="s">
        <v>21</v>
      </c>
      <c r="M359" s="121" t="s">
        <v>21</v>
      </c>
    </row>
    <row r="360" spans="7:13" ht="18.75" customHeight="1">
      <c r="G360" s="127" t="s">
        <v>21</v>
      </c>
      <c r="M360" s="121" t="s">
        <v>21</v>
      </c>
    </row>
    <row r="361" spans="2:13" ht="18.75" customHeight="1">
      <c r="B361" s="125"/>
      <c r="M361" s="121" t="s">
        <v>21</v>
      </c>
    </row>
    <row r="362" spans="2:13" ht="18.75" customHeight="1">
      <c r="B362" s="125"/>
      <c r="M362" s="121" t="s">
        <v>21</v>
      </c>
    </row>
    <row r="363" spans="2:13" ht="18.75" customHeight="1">
      <c r="B363" s="125"/>
      <c r="M363" s="121" t="s">
        <v>21</v>
      </c>
    </row>
    <row r="364" spans="2:13" ht="18.75" customHeight="1">
      <c r="B364" s="125"/>
      <c r="M364" s="121" t="s">
        <v>21</v>
      </c>
    </row>
    <row r="365" ht="18.75" customHeight="1">
      <c r="M365" s="121" t="s">
        <v>21</v>
      </c>
    </row>
    <row r="366" spans="2:13" ht="18.75" customHeight="1">
      <c r="B366" s="125"/>
      <c r="M366" s="121" t="s">
        <v>21</v>
      </c>
    </row>
    <row r="367" ht="18.75" customHeight="1">
      <c r="M367" s="121" t="s">
        <v>21</v>
      </c>
    </row>
    <row r="368" spans="2:13" ht="18.75" customHeight="1">
      <c r="B368" s="125"/>
      <c r="M368" s="121" t="s">
        <v>21</v>
      </c>
    </row>
    <row r="369" ht="18.75" customHeight="1">
      <c r="M369" s="121" t="s">
        <v>21</v>
      </c>
    </row>
    <row r="370" spans="2:13" ht="18.75" customHeight="1">
      <c r="B370" s="125"/>
      <c r="M370" s="121" t="s">
        <v>21</v>
      </c>
    </row>
    <row r="371" spans="2:13" ht="18.75" customHeight="1">
      <c r="B371" s="125"/>
      <c r="M371" s="121" t="s">
        <v>21</v>
      </c>
    </row>
    <row r="372" spans="2:13" ht="18.75" customHeight="1">
      <c r="B372" s="125"/>
      <c r="M372" s="121" t="s">
        <v>21</v>
      </c>
    </row>
    <row r="373" spans="2:13" ht="18.75" customHeight="1">
      <c r="B373" s="125"/>
      <c r="G373" s="127" t="s">
        <v>21</v>
      </c>
      <c r="M373" s="121" t="s">
        <v>21</v>
      </c>
    </row>
    <row r="374" spans="2:13" ht="18.75" customHeight="1">
      <c r="B374" s="125"/>
      <c r="G374" s="127" t="s">
        <v>21</v>
      </c>
      <c r="M374" s="121" t="s">
        <v>21</v>
      </c>
    </row>
    <row r="375" spans="2:13" ht="18.75" customHeight="1">
      <c r="B375" s="125"/>
      <c r="G375" s="127" t="s">
        <v>21</v>
      </c>
      <c r="M375" s="121" t="s">
        <v>21</v>
      </c>
    </row>
    <row r="376" spans="2:13" ht="18.75" customHeight="1">
      <c r="B376" s="125"/>
      <c r="G376" s="127" t="s">
        <v>21</v>
      </c>
      <c r="M376" s="121" t="s">
        <v>21</v>
      </c>
    </row>
    <row r="377" spans="7:13" ht="18.75" customHeight="1">
      <c r="G377" s="127" t="s">
        <v>21</v>
      </c>
      <c r="M377" s="121" t="s">
        <v>21</v>
      </c>
    </row>
    <row r="378" spans="7:13" ht="18.75" customHeight="1">
      <c r="G378" s="127" t="s">
        <v>21</v>
      </c>
      <c r="M378" s="121" t="s">
        <v>21</v>
      </c>
    </row>
    <row r="379" spans="7:13" ht="18.75" customHeight="1">
      <c r="G379" s="127" t="s">
        <v>21</v>
      </c>
      <c r="M379" s="121" t="s">
        <v>21</v>
      </c>
    </row>
    <row r="380" spans="2:13" ht="18.75" customHeight="1">
      <c r="B380" s="125"/>
      <c r="G380" s="127" t="s">
        <v>21</v>
      </c>
      <c r="M380" s="121" t="s">
        <v>21</v>
      </c>
    </row>
    <row r="381" spans="7:13" ht="18.75" customHeight="1">
      <c r="G381" s="127" t="s">
        <v>21</v>
      </c>
      <c r="M381" s="121" t="s">
        <v>21</v>
      </c>
    </row>
    <row r="382" spans="2:13" ht="18.75" customHeight="1">
      <c r="B382" s="125"/>
      <c r="G382" s="127" t="s">
        <v>21</v>
      </c>
      <c r="M382" s="121" t="s">
        <v>21</v>
      </c>
    </row>
    <row r="383" spans="7:13" ht="18.75" customHeight="1">
      <c r="G383" s="127" t="s">
        <v>21</v>
      </c>
      <c r="M383" s="121" t="s">
        <v>21</v>
      </c>
    </row>
    <row r="384" spans="7:13" ht="18.75" customHeight="1">
      <c r="G384" s="127" t="s">
        <v>21</v>
      </c>
      <c r="M384" s="121" t="s">
        <v>21</v>
      </c>
    </row>
    <row r="385" spans="7:13" ht="18.75" customHeight="1">
      <c r="G385" s="127" t="s">
        <v>21</v>
      </c>
      <c r="M385" s="121" t="s">
        <v>21</v>
      </c>
    </row>
    <row r="386" spans="7:13" ht="18.75" customHeight="1">
      <c r="G386" s="127" t="s">
        <v>21</v>
      </c>
      <c r="M386" s="121" t="s">
        <v>21</v>
      </c>
    </row>
    <row r="387" spans="7:13" ht="18.75" customHeight="1">
      <c r="G387" s="127" t="s">
        <v>21</v>
      </c>
      <c r="M387" s="121" t="s">
        <v>21</v>
      </c>
    </row>
    <row r="388" spans="7:13" ht="18.75" customHeight="1">
      <c r="G388" s="127" t="s">
        <v>21</v>
      </c>
      <c r="M388" s="121" t="s">
        <v>21</v>
      </c>
    </row>
    <row r="389" spans="7:13" ht="18.75" customHeight="1">
      <c r="G389" s="127" t="s">
        <v>21</v>
      </c>
      <c r="M389" s="121" t="s">
        <v>21</v>
      </c>
    </row>
    <row r="390" spans="7:13" ht="18.75" customHeight="1">
      <c r="G390" s="127" t="s">
        <v>21</v>
      </c>
      <c r="M390" s="121" t="s">
        <v>21</v>
      </c>
    </row>
  </sheetData>
  <sheetProtection sheet="1" objects="1" scenarios="1"/>
  <conditionalFormatting sqref="A2:B99 O2:O90">
    <cfRule type="cellIs" priority="4" dxfId="1" operator="equal" stopIfTrue="1">
      <formula>"エラー"</formula>
    </cfRule>
  </conditionalFormatting>
  <conditionalFormatting sqref="O1 T1">
    <cfRule type="cellIs" priority="5" dxfId="3" operator="equal" stopIfTrue="1">
      <formula>"どこかに重複データがあります。A列の「エラー」をご確認の上、一覧表を訂正して下さい。"</formula>
    </cfRule>
  </conditionalFormatting>
  <conditionalFormatting sqref="U1">
    <cfRule type="expression" priority="2" dxfId="4" stopIfTrue="1">
      <formula>T1=""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新井田幸三</dc:creator>
  <cp:keywords/>
  <dc:description/>
  <cp:lastModifiedBy>HitoshiPT750</cp:lastModifiedBy>
  <cp:lastPrinted>2015-07-07T13:46:32Z</cp:lastPrinted>
  <dcterms:created xsi:type="dcterms:W3CDTF">2004-08-17T03:57:31Z</dcterms:created>
  <dcterms:modified xsi:type="dcterms:W3CDTF">2017-02-16T14:55:51Z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